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6060" activeTab="0"/>
  </bookViews>
  <sheets>
    <sheet name="classe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<sst xmlns="http://schemas.openxmlformats.org/spreadsheetml/2006/main" count="34" uniqueCount="29">
  <si>
    <t>Design Equations for Class-E LF Power Amplifier</t>
  </si>
  <si>
    <t>Design Frequency =</t>
  </si>
  <si>
    <t>Hz</t>
  </si>
  <si>
    <t>VRBcev or Vddmax</t>
  </si>
  <si>
    <t>volts</t>
  </si>
  <si>
    <t>Vce(sat)</t>
  </si>
  <si>
    <t>Maybe Ic(pk)*rdss is the best guess for a FET</t>
  </si>
  <si>
    <t>Pout</t>
  </si>
  <si>
    <t>watts</t>
  </si>
  <si>
    <t>w  =2*pi*F</t>
  </si>
  <si>
    <t>Ql</t>
  </si>
  <si>
    <t>must be greater than 1.8</t>
  </si>
  <si>
    <t>------------------------------------------------------------------------------------------------------</t>
  </si>
  <si>
    <t>Vcc (Vdd) must be less than</t>
  </si>
  <si>
    <t>Select a value for Vcc (Vdd)</t>
  </si>
  <si>
    <t xml:space="preserve">Peak voltage Vcc(pk) </t>
  </si>
  <si>
    <t>Peak current Ic(pk)</t>
  </si>
  <si>
    <t>amp</t>
  </si>
  <si>
    <t>Q</t>
  </si>
  <si>
    <t>R</t>
  </si>
  <si>
    <t>C1</t>
  </si>
  <si>
    <t>L2</t>
  </si>
  <si>
    <t>C2</t>
  </si>
  <si>
    <t>Resonance</t>
  </si>
  <si>
    <t>ohms</t>
  </si>
  <si>
    <t>nF</t>
  </si>
  <si>
    <t>uH</t>
  </si>
  <si>
    <t>L2C2</t>
  </si>
  <si>
    <t>for selected Q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</si>
</sst>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);[Red]\(#,##0\)"/>
    <numFmt numFmtId="165" formatCode="#,##0.00_);[Red]\(#,##0.00\)"/>
    <numFmt numFmtId="166" formatCode="&quot;Ј&quot;#,##0_);[Red]\(&quot;Ј&quot;#,##0\)"/>
    <numFmt numFmtId="167" formatCode="&quot;Ј&quot;#,##0.00_);[Red]\(&quot;Ј&quot;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sz val="10"/>
      <name val="Arial Black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gray125">
        <bgColor indexed="13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8.00390625" style="4" customWidth="1"/>
    <col min="2" max="16384" width="10.00390625" style="4" customWidth="1"/>
  </cols>
  <sheetData>
    <row r="1" ht="12.75">
      <c r="A1" s="5" t="s">
        <v>0</v>
      </c>
    </row>
    <row r="3" spans="1:3" ht="14.25" customHeight="1">
      <c r="A3" s="4" t="s">
        <v>1</v>
      </c>
      <c r="B3" s="3">
        <v>3500000</v>
      </c>
      <c r="C3" s="4" t="s">
        <v>2</v>
      </c>
    </row>
    <row r="4" spans="1:3" ht="14.25" customHeight="1">
      <c r="A4" s="4" t="s">
        <v>3</v>
      </c>
      <c r="B4" s="3">
        <v>100</v>
      </c>
      <c r="C4" s="4" t="s">
        <v>4</v>
      </c>
    </row>
    <row r="5" spans="1:4" ht="14.25" customHeight="1">
      <c r="A5" s="4" t="s">
        <v>5</v>
      </c>
      <c r="B5" s="3">
        <v>1</v>
      </c>
      <c r="C5" s="4" t="s">
        <v>4</v>
      </c>
      <c r="D5" s="4" t="s">
        <v>6</v>
      </c>
    </row>
    <row r="6" spans="1:3" ht="14.25" customHeight="1">
      <c r="A6" s="4" t="s">
        <v>7</v>
      </c>
      <c r="B6" s="3">
        <v>100</v>
      </c>
      <c r="C6" s="4" t="s">
        <v>8</v>
      </c>
    </row>
    <row r="7" spans="1:2" ht="12.75">
      <c r="A7" s="4" t="s">
        <v>9</v>
      </c>
      <c r="B7" s="4">
        <f>2*3.1416*B3</f>
        <v>21991200</v>
      </c>
    </row>
    <row r="8" spans="1:3" ht="14.25" customHeight="1">
      <c r="A8" s="4" t="s">
        <v>10</v>
      </c>
      <c r="B8" s="3">
        <v>7.2</v>
      </c>
      <c r="C8" s="4" t="s">
        <v>11</v>
      </c>
    </row>
    <row r="9" ht="12.75">
      <c r="A9" s="4" t="s">
        <v>12</v>
      </c>
    </row>
    <row r="10" spans="1:4" ht="12.75">
      <c r="A10" s="4" t="s">
        <v>13</v>
      </c>
      <c r="C10" s="4">
        <f>(B4+2.56*B5)/3.562</f>
        <v>28.79281302638967</v>
      </c>
      <c r="D10" s="4" t="s">
        <v>4</v>
      </c>
    </row>
    <row r="11" spans="1:4" ht="14.25" customHeight="1">
      <c r="A11" s="4" t="s">
        <v>14</v>
      </c>
      <c r="C11" s="3">
        <v>24</v>
      </c>
      <c r="D11" s="2" t="s">
        <v>4</v>
      </c>
    </row>
    <row r="12" spans="1:4" ht="12.75">
      <c r="A12" s="4" t="s">
        <v>15</v>
      </c>
      <c r="C12" s="1">
        <f>3.562*C11-2.562*B5</f>
        <v>82.926</v>
      </c>
      <c r="D12" s="4" t="s">
        <v>4</v>
      </c>
    </row>
    <row r="13" spans="1:4" ht="12.75">
      <c r="A13" s="4" t="s">
        <v>16</v>
      </c>
      <c r="C13" s="1">
        <f>B6*(1+1.862*(1-1/(2*B8)))/(0.9*C11)</f>
        <v>12.651363168724279</v>
      </c>
      <c r="D13" s="4" t="s">
        <v>17</v>
      </c>
    </row>
    <row r="14" spans="2:7" ht="12.75">
      <c r="B14" s="6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4" t="s">
        <v>23</v>
      </c>
    </row>
    <row r="15" spans="3:7" ht="12.75">
      <c r="C15" s="6" t="s">
        <v>24</v>
      </c>
      <c r="D15" s="6" t="s">
        <v>25</v>
      </c>
      <c r="E15" s="6" t="s">
        <v>26</v>
      </c>
      <c r="F15" s="6" t="s">
        <v>25</v>
      </c>
      <c r="G15" s="6" t="s">
        <v>27</v>
      </c>
    </row>
    <row r="16" spans="1:7" ht="12.75">
      <c r="A16" s="4" t="s">
        <v>28</v>
      </c>
      <c r="B16" s="4">
        <f>B8</f>
        <v>7.2</v>
      </c>
      <c r="C16" s="1">
        <f>(0.5768*($C$11-$B$5)*($C$11-$B$5))/$B$6</f>
        <v>3.0512719999999995</v>
      </c>
      <c r="D16" s="1">
        <f>(1/($B$7*5.447*C16)*(1+0.81*B16/(B16*B16+4)))*1000000000</f>
        <v>3.0217281870633466</v>
      </c>
      <c r="E16" s="1">
        <f>1000000*C16*B16/$B$7</f>
        <v>0.9989977081741787</v>
      </c>
      <c r="F16" s="1">
        <f>(1/($B$7*$B$7*E16*0.000001))*(1+1.11/(B16-1.7879))*1000000000</f>
        <v>2.4943609126023674</v>
      </c>
      <c r="G16" s="1">
        <f>1/(2*3.1416*SQRT(E16*F16*0.000000000000001))</f>
        <v>3188285.6460565184</v>
      </c>
    </row>
    <row r="18" spans="2:7" ht="12.75">
      <c r="B18" s="4">
        <f>2</f>
        <v>2</v>
      </c>
      <c r="C18" s="1">
        <f aca="true" t="shared" si="0" ref="C18:C27">(0.5768*($C$11-$B$5)*($C$11-$B$5))/$B$6</f>
        <v>3.0512719999999995</v>
      </c>
      <c r="D18" s="1">
        <f aca="true" t="shared" si="1" ref="D18:D27">(1/($B$7*5.447*C18))*(1+0.81*B18/(B18*B18+4))*1000000000</f>
        <v>3.2900148465049748</v>
      </c>
      <c r="E18" s="1">
        <f aca="true" t="shared" si="2" ref="E18:E27">1000000*C18*B18/$B$7</f>
        <v>0.27749936338171627</v>
      </c>
      <c r="F18" s="1">
        <f aca="true" t="shared" si="3" ref="F18:F27">(1/($B$7*$B$7*E18*0.000001))*(1+1.11/(B18-1.7879))*1000000000</f>
        <v>46.44765460882582</v>
      </c>
      <c r="G18" s="1">
        <f aca="true" t="shared" si="4" ref="G18:G27">1/(2*3.1416*SQRT(E18*F18*0.000000000000001))</f>
        <v>1401865.1066249842</v>
      </c>
    </row>
    <row r="19" spans="2:7" ht="12.75">
      <c r="B19" s="4">
        <f>3</f>
        <v>3</v>
      </c>
      <c r="C19" s="1">
        <f t="shared" si="0"/>
        <v>3.0512719999999995</v>
      </c>
      <c r="D19" s="1">
        <f t="shared" si="1"/>
        <v>3.247396710799409</v>
      </c>
      <c r="E19" s="1">
        <f t="shared" si="2"/>
        <v>0.4162490450725744</v>
      </c>
      <c r="F19" s="1">
        <f t="shared" si="3"/>
        <v>9.516809159455956</v>
      </c>
      <c r="G19" s="1">
        <f t="shared" si="4"/>
        <v>2528697.1013980373</v>
      </c>
    </row>
    <row r="20" spans="2:7" ht="12.75">
      <c r="B20" s="4">
        <f>4</f>
        <v>4</v>
      </c>
      <c r="C20" s="1">
        <f t="shared" si="0"/>
        <v>3.0512719999999995</v>
      </c>
      <c r="D20" s="1">
        <f t="shared" si="1"/>
        <v>3.179207693670503</v>
      </c>
      <c r="E20" s="1">
        <f t="shared" si="2"/>
        <v>0.5549987267634325</v>
      </c>
      <c r="F20" s="1">
        <f t="shared" si="3"/>
        <v>5.595232042854694</v>
      </c>
      <c r="G20" s="1">
        <f t="shared" si="4"/>
        <v>2856038.5927388356</v>
      </c>
    </row>
    <row r="21" spans="2:7" ht="12.75">
      <c r="B21" s="4">
        <f>5</f>
        <v>5</v>
      </c>
      <c r="C21" s="1">
        <f t="shared" si="0"/>
        <v>3.0512719999999995</v>
      </c>
      <c r="D21" s="1">
        <f t="shared" si="1"/>
        <v>3.1180727127963124</v>
      </c>
      <c r="E21" s="1">
        <f t="shared" si="2"/>
        <v>0.6937484084542908</v>
      </c>
      <c r="F21" s="1">
        <f t="shared" si="3"/>
        <v>4.010568118642709</v>
      </c>
      <c r="G21" s="1">
        <f t="shared" si="4"/>
        <v>3017276.8982335026</v>
      </c>
    </row>
    <row r="22" spans="2:7" ht="12.75">
      <c r="B22" s="4">
        <f>6</f>
        <v>6</v>
      </c>
      <c r="C22" s="1">
        <f t="shared" si="0"/>
        <v>3.0512719999999995</v>
      </c>
      <c r="D22" s="1">
        <f t="shared" si="1"/>
        <v>3.068400540836032</v>
      </c>
      <c r="E22" s="1">
        <f t="shared" si="2"/>
        <v>0.8324980901451488</v>
      </c>
      <c r="F22" s="1">
        <f t="shared" si="3"/>
        <v>3.1383635767957014</v>
      </c>
      <c r="G22" s="1">
        <f t="shared" si="4"/>
        <v>3113693.540712405</v>
      </c>
    </row>
    <row r="23" spans="2:7" ht="12.75">
      <c r="B23" s="4">
        <f>7</f>
        <v>7</v>
      </c>
      <c r="C23" s="1">
        <f t="shared" si="0"/>
        <v>3.0512719999999995</v>
      </c>
      <c r="D23" s="1">
        <f t="shared" si="1"/>
        <v>3.028677221895373</v>
      </c>
      <c r="E23" s="1">
        <f t="shared" si="2"/>
        <v>0.971247771836007</v>
      </c>
      <c r="F23" s="1">
        <f t="shared" si="3"/>
        <v>2.582383448195896</v>
      </c>
      <c r="G23" s="1">
        <f t="shared" si="4"/>
        <v>3177925.6593224555</v>
      </c>
    </row>
    <row r="24" spans="2:7" ht="12.75">
      <c r="B24" s="4">
        <f>8</f>
        <v>8</v>
      </c>
      <c r="C24" s="1">
        <f t="shared" si="0"/>
        <v>3.0512719999999995</v>
      </c>
      <c r="D24" s="1">
        <f t="shared" si="1"/>
        <v>2.9967017948843155</v>
      </c>
      <c r="E24" s="1">
        <f t="shared" si="2"/>
        <v>1.109997453526865</v>
      </c>
      <c r="F24" s="1">
        <f t="shared" si="3"/>
        <v>2.195722128061738</v>
      </c>
      <c r="G24" s="1">
        <f t="shared" si="4"/>
        <v>3223809.980877493</v>
      </c>
    </row>
    <row r="25" spans="2:7" ht="12.75">
      <c r="B25" s="4">
        <f>9</f>
        <v>9</v>
      </c>
      <c r="C25" s="1">
        <f t="shared" si="0"/>
        <v>3.0512719999999995</v>
      </c>
      <c r="D25" s="1">
        <f t="shared" si="1"/>
        <v>2.970629523629146</v>
      </c>
      <c r="E25" s="1">
        <f t="shared" si="2"/>
        <v>1.2487471352177233</v>
      </c>
      <c r="F25" s="1">
        <f t="shared" si="3"/>
        <v>1.9107278280070126</v>
      </c>
      <c r="G25" s="1">
        <f t="shared" si="4"/>
        <v>3258235.335182103</v>
      </c>
    </row>
    <row r="26" spans="2:7" ht="12.75">
      <c r="B26" s="4">
        <f>10</f>
        <v>10</v>
      </c>
      <c r="C26" s="1">
        <f t="shared" si="0"/>
        <v>3.0512719999999995</v>
      </c>
      <c r="D26" s="1">
        <f t="shared" si="1"/>
        <v>2.949069760860448</v>
      </c>
      <c r="E26" s="1">
        <f t="shared" si="2"/>
        <v>1.3874968169085815</v>
      </c>
      <c r="F26" s="1">
        <f t="shared" si="3"/>
        <v>1.691724645057782</v>
      </c>
      <c r="G26" s="1">
        <f t="shared" si="4"/>
        <v>3285021.9837812087</v>
      </c>
    </row>
    <row r="27" spans="2:7" ht="12.75">
      <c r="B27" s="4">
        <v>20</v>
      </c>
      <c r="C27" s="1">
        <f t="shared" si="0"/>
        <v>3.0512719999999995</v>
      </c>
      <c r="D27" s="1">
        <f t="shared" si="1"/>
        <v>2.845689134643977</v>
      </c>
      <c r="E27" s="1">
        <f t="shared" si="2"/>
        <v>2.774993633817163</v>
      </c>
      <c r="F27" s="1">
        <f t="shared" si="3"/>
        <v>0.7905592990139738</v>
      </c>
      <c r="G27" s="1">
        <f t="shared" si="4"/>
        <v>3397980.5979923047</v>
      </c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</sheetData>
  <sheetProtection sheet="1"/>
  <printOptions/>
  <pageMargins left="0.5909722222222222" right="0.5909722222222222" top="0.9847222222222223" bottom="0.984722222222222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Sea</cp:lastModifiedBy>
  <dcterms:modified xsi:type="dcterms:W3CDTF">2010-07-15T20:36:02Z</dcterms:modified>
  <cp:category/>
  <cp:version/>
  <cp:contentType/>
  <cp:contentStatus/>
</cp:coreProperties>
</file>