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724" activeTab="0"/>
  </bookViews>
  <sheets>
    <sheet name="Трансформирование импеданса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<sst xmlns="http://schemas.openxmlformats.org/spreadsheetml/2006/main" count="52" uniqueCount="50">
  <si>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Трансформирование импеданса комплексной нагрузки коаксиальным кабелем с потерями</t>
  </si>
  <si>
    <t>Формулы заимствованы c http://www.k1ttt.net/technote/stubpair.html</t>
  </si>
  <si>
    <t>(c)Vilker специально для форума www.radioscaner.ru</t>
  </si>
  <si>
    <t>Пожалуйста, не изменяйте ничего вне красной рамки.</t>
  </si>
  <si>
    <t>СИ</t>
  </si>
  <si>
    <t>Z.line</t>
  </si>
  <si>
    <t>Волновое сопротивление фидера</t>
  </si>
  <si>
    <t>V, Velocity factor</t>
  </si>
  <si>
    <t>К-т укорочения фидера</t>
  </si>
  <si>
    <t>loss, dB/100m</t>
  </si>
  <si>
    <t>Потери в фидере</t>
  </si>
  <si>
    <t>Кабель, до длины, м</t>
  </si>
  <si>
    <t>Длина фидера</t>
  </si>
  <si>
    <t>Z.load.Re</t>
  </si>
  <si>
    <t>Комплексное сопротивление нагрузки</t>
  </si>
  <si>
    <t>Z.load.Im</t>
  </si>
  <si>
    <t>Частота,МГц</t>
  </si>
  <si>
    <t>R.target</t>
  </si>
  <si>
    <t>Целевое сопротивление, для расчета КСВ</t>
  </si>
  <si>
    <t>Скорость света, м/с</t>
  </si>
  <si>
    <t>Количество шагов</t>
  </si>
  <si>
    <t>Шаг, м</t>
  </si>
  <si>
    <t>http://www.seed-solutions.com/gregordy/images/RRTL25.gif</t>
  </si>
  <si>
    <t>Полностью соответсвует при установке:</t>
  </si>
  <si>
    <t>Z.line =50</t>
  </si>
  <si>
    <t>loss=0</t>
  </si>
  <si>
    <t>Z.load = 25+i*0</t>
  </si>
  <si>
    <t>Кабель = 1м</t>
  </si>
  <si>
    <t>Частота = 100МГц</t>
  </si>
  <si>
    <t>Таблица —</t>
  </si>
  <si>
    <t xml:space="preserve"> длина кабеля, количество электрических градусов, трансформированный импеданс,</t>
  </si>
  <si>
    <t>КСВ на целевой нагрузке.</t>
  </si>
  <si>
    <t>Tanh(beta*len)</t>
  </si>
  <si>
    <t>A</t>
  </si>
  <si>
    <t>B</t>
  </si>
  <si>
    <t>C</t>
  </si>
  <si>
    <t>D</t>
  </si>
  <si>
    <t>Transform</t>
  </si>
  <si>
    <t>КСВ</t>
  </si>
  <si>
    <t>Len, m</t>
  </si>
  <si>
    <t>Angle, grad</t>
  </si>
  <si>
    <t>tanh(alfa*len)</t>
  </si>
  <si>
    <t>tan(2*Pi*F/C/V*len)</t>
  </si>
  <si>
    <t>Re</t>
  </si>
  <si>
    <t>Im</t>
  </si>
  <si>
    <t>-0.000006077631296847858</t>
  </si>
  <si>
    <t>Ta</t>
  </si>
  <si>
    <t>Th</t>
  </si>
  <si>
    <t>Пример графика для оценки корректности работы (без потерь):</t>
  </si>
  <si>
    <t>КСВ=мин: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</si>
</sst>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4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0" fillId="0" borderId="8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'Трансформирование импеданса'!$B$37:$B$137</c:f>
              <c:numCache/>
            </c:numRef>
          </c:cat>
          <c:val>
            <c:numRef>
              <c:f>'Трансформирование импеданса'!$M$37:$M$137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'Трансформирование импеданса'!$B$37:$B$137</c:f>
              <c:numCache/>
            </c:numRef>
          </c:cat>
          <c:val>
            <c:numRef>
              <c:f>'Трансформирование импеданса'!$N$37:$N$137</c:f>
              <c:numCache/>
            </c:numRef>
          </c:val>
          <c:smooth val="0"/>
        </c:ser>
        <c:marker val="1"/>
        <c:axId val="61240387"/>
        <c:axId val="14292572"/>
      </c:lineChart>
      <c:catAx>
        <c:axId val="6124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92572"/>
        <c:crosses val="autoZero"/>
        <c:auto val="1"/>
        <c:lblOffset val="100"/>
        <c:noMultiLvlLbl val="0"/>
      </c:catAx>
      <c:valAx>
        <c:axId val="142925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403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18</xdr:row>
      <xdr:rowOff>47625</xdr:rowOff>
    </xdr:from>
    <xdr:to>
      <xdr:col>20</xdr:col>
      <xdr:colOff>457200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4124325" y="2962275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1ttt.net/technote/stubpair.html" TargetMode="External" /><Relationship Id="rId2" Type="http://schemas.openxmlformats.org/officeDocument/2006/relationships/hyperlink" Target="http://www.radioscaner.r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2"/>
  <sheetViews>
    <sheetView tabSelected="1" workbookViewId="0" topLeftCell="A1">
      <selection activeCell="Q35" sqref="Q35"/>
    </sheetView>
  </sheetViews>
  <sheetFormatPr defaultColWidth="9.00390625" defaultRowHeight="12.75"/>
  <cols>
    <col min="1" max="2" width="11.50390625" style="0" customWidth="1"/>
    <col min="3" max="3" width="12.00390625" style="0" hidden="1" customWidth="1"/>
    <col min="4" max="4" width="10.875" style="0" hidden="1" customWidth="1"/>
    <col min="5" max="11" width="8.875" style="0" hidden="1" customWidth="1"/>
    <col min="12" max="12" width="11.50390625" style="0" customWidth="1"/>
    <col min="13" max="14" width="11.50390625" style="1" customWidth="1"/>
    <col min="15" max="15" width="0" style="0" hidden="1" customWidth="1"/>
    <col min="16" max="16384" width="11.50390625" style="0" customWidth="1"/>
  </cols>
  <sheetData>
    <row r="1" ht="12.75">
      <c r="A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t="s">
        <v>3</v>
      </c>
    </row>
    <row r="7" ht="12.75">
      <c r="M7" s="3" t="s">
        <v>4</v>
      </c>
    </row>
    <row r="8" spans="1:14" ht="12.75">
      <c r="A8" t="s">
        <v>5</v>
      </c>
      <c r="L8" s="4">
        <v>75</v>
      </c>
      <c r="N8" s="1" t="s">
        <v>6</v>
      </c>
    </row>
    <row r="9" spans="1:14" ht="12.75">
      <c r="A9" t="s">
        <v>7</v>
      </c>
      <c r="L9" s="5">
        <v>0.67</v>
      </c>
      <c r="N9" s="1" t="s">
        <v>8</v>
      </c>
    </row>
    <row r="10" spans="1:14" ht="12.75">
      <c r="A10" t="s">
        <v>9</v>
      </c>
      <c r="L10" s="5">
        <v>40</v>
      </c>
      <c r="M10" s="1">
        <f>L10/100</f>
        <v>0.4</v>
      </c>
      <c r="N10" s="1" t="s">
        <v>10</v>
      </c>
    </row>
    <row r="11" spans="1:14" ht="12.75">
      <c r="A11" t="s">
        <v>11</v>
      </c>
      <c r="L11" s="5">
        <v>3</v>
      </c>
      <c r="N11" s="1" t="s">
        <v>12</v>
      </c>
    </row>
    <row r="12" ht="12.75">
      <c r="L12" s="5"/>
    </row>
    <row r="13" spans="1:14" ht="12.75">
      <c r="A13" t="s">
        <v>13</v>
      </c>
      <c r="L13" s="5">
        <v>50</v>
      </c>
      <c r="M13" s="3"/>
      <c r="N13" s="1" t="s">
        <v>14</v>
      </c>
    </row>
    <row r="14" spans="1:13" ht="12.75">
      <c r="A14" t="s">
        <v>15</v>
      </c>
      <c r="L14" s="5">
        <v>0</v>
      </c>
      <c r="M14" s="3"/>
    </row>
    <row r="15" spans="12:13" ht="12.75">
      <c r="L15" s="5"/>
      <c r="M15" s="3"/>
    </row>
    <row r="16" spans="1:13" ht="12.75">
      <c r="A16" t="s">
        <v>16</v>
      </c>
      <c r="L16" s="5">
        <v>145</v>
      </c>
      <c r="M16" s="1">
        <f>L16*1000000</f>
        <v>145000000</v>
      </c>
    </row>
    <row r="17" spans="12:13" ht="12.75">
      <c r="L17" s="5"/>
      <c r="M17" s="3"/>
    </row>
    <row r="18" spans="1:14" ht="12.75">
      <c r="A18" t="s">
        <v>17</v>
      </c>
      <c r="L18" s="6">
        <v>75</v>
      </c>
      <c r="M18" s="7"/>
      <c r="N18" s="1" t="s">
        <v>18</v>
      </c>
    </row>
    <row r="19" ht="12.75">
      <c r="M19" s="7"/>
    </row>
    <row r="20" ht="12.75">
      <c r="M20" s="7"/>
    </row>
    <row r="21" spans="1:13" ht="12.75">
      <c r="A21" t="s">
        <v>19</v>
      </c>
      <c r="M21" s="1">
        <v>299792458</v>
      </c>
    </row>
    <row r="22" spans="1:13" ht="12.75">
      <c r="A22" t="s">
        <v>20</v>
      </c>
      <c r="M22" s="1">
        <v>100</v>
      </c>
    </row>
    <row r="23" spans="1:13" ht="12.75">
      <c r="A23" t="s">
        <v>21</v>
      </c>
      <c r="M23" s="1">
        <f>L11/M22</f>
        <v>0.03</v>
      </c>
    </row>
    <row r="24" ht="12.75">
      <c r="C24" s="8"/>
    </row>
    <row r="25" ht="12.75">
      <c r="A25" t="s">
        <v>48</v>
      </c>
    </row>
    <row r="26" ht="12.75">
      <c r="A26" t="s">
        <v>22</v>
      </c>
    </row>
    <row r="27" ht="12.75">
      <c r="A27" t="s">
        <v>23</v>
      </c>
    </row>
    <row r="28" spans="1:14" ht="12.75">
      <c r="A28" t="s">
        <v>24</v>
      </c>
      <c r="B28" s="1" t="s">
        <v>25</v>
      </c>
      <c r="C28" s="1"/>
      <c r="L28" t="s">
        <v>26</v>
      </c>
      <c r="M28"/>
      <c r="N28"/>
    </row>
    <row r="29" spans="1:14" ht="12.75">
      <c r="A29" t="s">
        <v>27</v>
      </c>
      <c r="B29" s="1" t="s">
        <v>28</v>
      </c>
      <c r="C29" s="1"/>
      <c r="M29"/>
      <c r="N29"/>
    </row>
    <row r="32" spans="1:2" ht="12.75">
      <c r="A32" t="s">
        <v>29</v>
      </c>
      <c r="B32" t="s">
        <v>30</v>
      </c>
    </row>
    <row r="33" ht="12.75">
      <c r="B33" t="s">
        <v>31</v>
      </c>
    </row>
    <row r="34" spans="3:17" ht="12.75">
      <c r="C34" s="27"/>
      <c r="D34" s="27"/>
      <c r="Q34" s="17">
        <f>MIN(P37:P10000)</f>
        <v>1.0369577271895378</v>
      </c>
    </row>
    <row r="35" spans="5:17" ht="12.75">
      <c r="E35" s="25" t="s">
        <v>32</v>
      </c>
      <c r="F35" s="25"/>
      <c r="H35" t="s">
        <v>33</v>
      </c>
      <c r="I35" t="s">
        <v>34</v>
      </c>
      <c r="J35" t="s">
        <v>35</v>
      </c>
      <c r="K35" t="s">
        <v>36</v>
      </c>
      <c r="M35" s="26" t="s">
        <v>37</v>
      </c>
      <c r="N35" s="26"/>
      <c r="P35" s="9" t="s">
        <v>38</v>
      </c>
      <c r="Q35" t="s">
        <v>49</v>
      </c>
    </row>
    <row r="36" spans="1:14" ht="12.75">
      <c r="A36" t="s">
        <v>39</v>
      </c>
      <c r="B36" t="s">
        <v>40</v>
      </c>
      <c r="C36" t="s">
        <v>41</v>
      </c>
      <c r="D36" t="s">
        <v>42</v>
      </c>
      <c r="E36" s="9" t="s">
        <v>43</v>
      </c>
      <c r="F36" s="9" t="s">
        <v>44</v>
      </c>
      <c r="M36" s="10" t="s">
        <v>43</v>
      </c>
      <c r="N36" s="11" t="s">
        <v>44</v>
      </c>
    </row>
    <row r="37" spans="1:18" ht="12.75">
      <c r="A37" s="12">
        <v>0</v>
      </c>
      <c r="B37" s="13">
        <f aca="true" t="shared" si="0" ref="B37:B68">A37/($M$21/$M$16*$L$9)*360</f>
        <v>0</v>
      </c>
      <c r="C37" s="19">
        <f aca="true" t="shared" si="1" ref="C37:C69">TANH(A37*$M$10)</f>
        <v>0</v>
      </c>
      <c r="D37" s="19">
        <f aca="true" t="shared" si="2" ref="D37:D69">TAN(2*PI()*$M$16/$M$21/$L$9*A37)</f>
        <v>0</v>
      </c>
      <c r="E37" s="14">
        <f aca="true" t="shared" si="3" ref="E37:E68">(C37+C37*D37*D37)/(1+C37*C37*D37*D37)</f>
        <v>0</v>
      </c>
      <c r="F37" s="20">
        <f aca="true" t="shared" si="4" ref="F37:F100">(D37-C37*C37*D37)/(1+C37*C37*D37*D37)</f>
        <v>0</v>
      </c>
      <c r="G37" s="14"/>
      <c r="H37" s="14">
        <f aca="true" t="shared" si="5" ref="H37:H68">$L$13+$L$8*E37</f>
        <v>50</v>
      </c>
      <c r="I37" s="14">
        <f aca="true" t="shared" si="6" ref="I37:I68">$L$14+$L$8*F37</f>
        <v>0</v>
      </c>
      <c r="J37" s="14">
        <f aca="true" t="shared" si="7" ref="J37:J68">$L$8+$L$13*E37+$L$14*F37</f>
        <v>75</v>
      </c>
      <c r="K37" s="14">
        <f aca="true" t="shared" si="8" ref="K37:K68">$L$13*F37+$L$14*E37</f>
        <v>0</v>
      </c>
      <c r="M37" s="15">
        <f aca="true" t="shared" si="9" ref="M37:M68">$L$8*(H37*J37+I37*K37)/(J37*J37+K37*K37)</f>
        <v>50</v>
      </c>
      <c r="N37" s="16">
        <f aca="true" t="shared" si="10" ref="N37:N68">$L$8*(I37*J37-H37*K37)/(J37*J37+K37*K37)</f>
        <v>0</v>
      </c>
      <c r="O37" s="17">
        <f aca="true" t="shared" si="11" ref="O37:O68">SQRT(((M37-$L$18)*(M37-$L$18)+N37*N37)/((M37+$L$18)*(M37+$L$18)+N37*N37))</f>
        <v>0.2</v>
      </c>
      <c r="P37" s="17">
        <f aca="true" t="shared" si="12" ref="P37:P68">(O37+1)/(1-O37)</f>
        <v>1.4999999999999998</v>
      </c>
      <c r="Q37">
        <f>IF(P37=$Q$34,"&lt;===","")</f>
      </c>
      <c r="R37">
        <f aca="true" t="shared" si="13" ref="R37:R68">IF(P37&lt;1.2,"***","")</f>
      </c>
    </row>
    <row r="38" spans="1:23" ht="12.75">
      <c r="A38" s="18">
        <f>A37+$M$23</f>
        <v>0.03</v>
      </c>
      <c r="B38" s="13">
        <f t="shared" si="0"/>
        <v>7.7964384041836725</v>
      </c>
      <c r="C38" s="19">
        <f t="shared" si="1"/>
        <v>0.011999424033175702</v>
      </c>
      <c r="D38" s="19">
        <f t="shared" si="2"/>
        <v>0.13691963318399086</v>
      </c>
      <c r="E38" s="20">
        <f t="shared" si="3"/>
        <v>0.012224344069693041</v>
      </c>
      <c r="F38" s="20">
        <f t="shared" si="4"/>
        <v>0.13689954911554564</v>
      </c>
      <c r="G38" s="20"/>
      <c r="H38" s="20">
        <f t="shared" si="5"/>
        <v>50.91682580522698</v>
      </c>
      <c r="I38" s="20">
        <f t="shared" si="6"/>
        <v>10.267466183665922</v>
      </c>
      <c r="J38" s="20">
        <f t="shared" si="7"/>
        <v>75.61121720348466</v>
      </c>
      <c r="K38" s="20">
        <f t="shared" si="8"/>
        <v>6.844977455777282</v>
      </c>
      <c r="M38" s="21">
        <f t="shared" si="9"/>
        <v>51.00917383972643</v>
      </c>
      <c r="N38" s="22">
        <f t="shared" si="10"/>
        <v>5.566678257162014</v>
      </c>
      <c r="O38" s="17">
        <f t="shared" si="11"/>
        <v>0.19525714195158192</v>
      </c>
      <c r="P38" s="17">
        <f t="shared" si="12"/>
        <v>1.4852659206571899</v>
      </c>
      <c r="Q38">
        <f>IF(P38=$Q$34,"&lt;===","")</f>
      </c>
      <c r="R38">
        <f t="shared" si="13"/>
      </c>
      <c r="S38" s="19"/>
      <c r="T38" s="19"/>
      <c r="U38" s="19"/>
      <c r="V38" s="19"/>
      <c r="W38" s="19"/>
    </row>
    <row r="39" spans="1:23" ht="12.75">
      <c r="A39" s="18">
        <f aca="true" t="shared" si="14" ref="A39:A102">A38+$M$23</f>
        <v>0.06</v>
      </c>
      <c r="B39" s="13">
        <f t="shared" si="0"/>
        <v>15.592876808367345</v>
      </c>
      <c r="C39" s="19">
        <f t="shared" si="1"/>
        <v>0.023995393061435742</v>
      </c>
      <c r="D39" s="19">
        <f t="shared" si="2"/>
        <v>0.2790710066082649</v>
      </c>
      <c r="E39" s="20">
        <f t="shared" si="3"/>
        <v>0.02586300956206813</v>
      </c>
      <c r="F39" s="20">
        <f t="shared" si="4"/>
        <v>0.2788978170726812</v>
      </c>
      <c r="G39" s="20"/>
      <c r="H39" s="20">
        <f t="shared" si="5"/>
        <v>51.93972571715511</v>
      </c>
      <c r="I39" s="20">
        <f t="shared" si="6"/>
        <v>20.91733628045109</v>
      </c>
      <c r="J39" s="20">
        <f t="shared" si="7"/>
        <v>76.2931504781034</v>
      </c>
      <c r="K39" s="20">
        <f t="shared" si="8"/>
        <v>13.944890853634059</v>
      </c>
      <c r="M39" s="21">
        <f t="shared" si="9"/>
        <v>53.0456504409651</v>
      </c>
      <c r="N39" s="22">
        <f t="shared" si="10"/>
        <v>10.86708846310522</v>
      </c>
      <c r="O39" s="17">
        <f t="shared" si="11"/>
        <v>0.19062675741550084</v>
      </c>
      <c r="P39" s="17">
        <f t="shared" si="12"/>
        <v>1.4710478364883661</v>
      </c>
      <c r="Q39">
        <f>IF(P39=$Q$34,"&lt;===","")</f>
      </c>
      <c r="R39">
        <f t="shared" si="13"/>
      </c>
      <c r="S39" s="19"/>
      <c r="T39" s="19"/>
      <c r="U39" s="19"/>
      <c r="V39" s="19"/>
      <c r="W39" s="19"/>
    </row>
    <row r="40" spans="1:23" ht="12.75">
      <c r="A40" s="18">
        <f t="shared" si="14"/>
        <v>0.09</v>
      </c>
      <c r="B40" s="13">
        <f t="shared" si="0"/>
        <v>23.38931521255102</v>
      </c>
      <c r="C40" s="19">
        <f t="shared" si="1"/>
        <v>0.0359844560579298</v>
      </c>
      <c r="D40" s="19">
        <f t="shared" si="2"/>
        <v>0.4325172537514646</v>
      </c>
      <c r="E40" s="20">
        <f t="shared" si="3"/>
        <v>0.042705765699036155</v>
      </c>
      <c r="F40" s="20">
        <f t="shared" si="4"/>
        <v>0.4318525855653334</v>
      </c>
      <c r="G40" s="20"/>
      <c r="H40" s="20">
        <f t="shared" si="5"/>
        <v>53.20293242742771</v>
      </c>
      <c r="I40" s="20">
        <f t="shared" si="6"/>
        <v>32.388943917400006</v>
      </c>
      <c r="J40" s="20">
        <f t="shared" si="7"/>
        <v>77.13528828495181</v>
      </c>
      <c r="K40" s="20">
        <f t="shared" si="8"/>
        <v>21.59262927826667</v>
      </c>
      <c r="M40" s="21">
        <f t="shared" si="9"/>
        <v>56.146142841602185</v>
      </c>
      <c r="N40" s="22">
        <f t="shared" si="10"/>
        <v>15.775243381816303</v>
      </c>
      <c r="O40" s="17">
        <f t="shared" si="11"/>
        <v>0.18610617916224115</v>
      </c>
      <c r="P40" s="17">
        <f t="shared" si="12"/>
        <v>1.457322993239285</v>
      </c>
      <c r="Q40">
        <f>IF(P40=$Q$34,"&lt;===","")</f>
      </c>
      <c r="R40">
        <f t="shared" si="13"/>
      </c>
      <c r="S40" s="19"/>
      <c r="T40" s="19"/>
      <c r="U40" s="19"/>
      <c r="V40" s="19"/>
      <c r="W40" s="19"/>
    </row>
    <row r="41" spans="1:23" ht="12.75">
      <c r="A41" s="18">
        <f t="shared" si="14"/>
        <v>0.12</v>
      </c>
      <c r="B41" s="13">
        <f t="shared" si="0"/>
        <v>31.18575361673469</v>
      </c>
      <c r="C41" s="19">
        <f t="shared" si="1"/>
        <v>0.047963169942208964</v>
      </c>
      <c r="D41" s="19">
        <f t="shared" si="2"/>
        <v>0.6052817340089768</v>
      </c>
      <c r="E41" s="20">
        <f t="shared" si="3"/>
        <v>0.06548005618296972</v>
      </c>
      <c r="F41" s="20">
        <f t="shared" si="4"/>
        <v>0.6033807673935667</v>
      </c>
      <c r="G41" s="20"/>
      <c r="H41" s="20">
        <f t="shared" si="5"/>
        <v>54.91100421372273</v>
      </c>
      <c r="I41" s="20">
        <f t="shared" si="6"/>
        <v>45.253557554517506</v>
      </c>
      <c r="J41" s="20">
        <f t="shared" si="7"/>
        <v>78.27400280914848</v>
      </c>
      <c r="K41" s="20">
        <f t="shared" si="8"/>
        <v>30.169038369678336</v>
      </c>
      <c r="M41" s="21">
        <f t="shared" si="9"/>
        <v>60.35989922775864</v>
      </c>
      <c r="N41" s="22">
        <f t="shared" si="10"/>
        <v>20.096285412055025</v>
      </c>
      <c r="O41" s="17">
        <f t="shared" si="11"/>
        <v>0.18169280321374126</v>
      </c>
      <c r="P41" s="17">
        <f t="shared" si="12"/>
        <v>1.444069913908381</v>
      </c>
      <c r="Q41">
        <f>IF(P41=$Q$34,"&lt;===","")</f>
      </c>
      <c r="R41">
        <f t="shared" si="13"/>
      </c>
      <c r="S41" s="19"/>
      <c r="T41" s="19"/>
      <c r="U41" s="19"/>
      <c r="V41" s="19"/>
      <c r="W41" s="19"/>
    </row>
    <row r="42" spans="1:23" ht="12.75">
      <c r="A42" s="18">
        <f t="shared" si="14"/>
        <v>0.15</v>
      </c>
      <c r="B42" s="13">
        <f t="shared" si="0"/>
        <v>38.98219202091836</v>
      </c>
      <c r="C42" s="19">
        <f t="shared" si="1"/>
        <v>0.0599281035291435</v>
      </c>
      <c r="D42" s="19">
        <f t="shared" si="2"/>
        <v>0.8092695424855084</v>
      </c>
      <c r="E42" s="20">
        <f t="shared" si="3"/>
        <v>0.09894332869396638</v>
      </c>
      <c r="F42" s="20">
        <f t="shared" si="4"/>
        <v>0.8044709900263005</v>
      </c>
      <c r="G42" s="20"/>
      <c r="H42" s="20">
        <f t="shared" si="5"/>
        <v>57.420749652047476</v>
      </c>
      <c r="I42" s="20">
        <f t="shared" si="6"/>
        <v>60.33532425197254</v>
      </c>
      <c r="J42" s="20">
        <f t="shared" si="7"/>
        <v>79.94716643469832</v>
      </c>
      <c r="K42" s="20">
        <f t="shared" si="8"/>
        <v>40.22354950131503</v>
      </c>
      <c r="M42" s="21">
        <f t="shared" si="9"/>
        <v>65.71142125740778</v>
      </c>
      <c r="N42" s="22">
        <f t="shared" si="10"/>
        <v>23.540580574373113</v>
      </c>
      <c r="O42" s="17">
        <f t="shared" si="11"/>
        <v>0.17738408734343147</v>
      </c>
      <c r="P42" s="17">
        <f t="shared" si="12"/>
        <v>1.4312683103116366</v>
      </c>
      <c r="Q42">
        <f>IF(P42=$Q$34,"&lt;===","")</f>
      </c>
      <c r="R42">
        <f t="shared" si="13"/>
      </c>
      <c r="S42" s="19"/>
      <c r="T42" s="19"/>
      <c r="U42" s="19"/>
      <c r="V42" s="19"/>
      <c r="W42" s="19"/>
    </row>
    <row r="43" spans="1:23" ht="12.75">
      <c r="A43" s="18">
        <f t="shared" si="14"/>
        <v>0.18</v>
      </c>
      <c r="B43" s="13">
        <f t="shared" si="0"/>
        <v>46.77863042510204</v>
      </c>
      <c r="C43" s="19">
        <f t="shared" si="1"/>
        <v>0.0718758414488177</v>
      </c>
      <c r="D43" s="19">
        <f t="shared" si="2"/>
        <v>1.0640962414911925</v>
      </c>
      <c r="E43" s="20">
        <f t="shared" si="3"/>
        <v>0.15236961060401583</v>
      </c>
      <c r="F43" s="20">
        <f t="shared" si="4"/>
        <v>1.052442585096144</v>
      </c>
      <c r="G43" s="20"/>
      <c r="H43" s="20">
        <f t="shared" si="5"/>
        <v>61.427720795301184</v>
      </c>
      <c r="I43" s="20">
        <f t="shared" si="6"/>
        <v>78.9331938822108</v>
      </c>
      <c r="J43" s="20">
        <f t="shared" si="7"/>
        <v>82.6184805302008</v>
      </c>
      <c r="K43" s="20">
        <f t="shared" si="8"/>
        <v>52.622129254807206</v>
      </c>
      <c r="M43" s="21">
        <f t="shared" si="9"/>
        <v>72.13751010107693</v>
      </c>
      <c r="N43" s="22">
        <f t="shared" si="10"/>
        <v>25.70805159906779</v>
      </c>
      <c r="O43" s="17">
        <f t="shared" si="11"/>
        <v>0.173177549611841</v>
      </c>
      <c r="P43" s="17">
        <f t="shared" si="12"/>
        <v>1.4188990019091556</v>
      </c>
      <c r="Q43">
        <f>IF(P43=$Q$34,"&lt;===","")</f>
      </c>
      <c r="R43">
        <f t="shared" si="13"/>
      </c>
      <c r="S43" s="19"/>
      <c r="T43" s="19"/>
      <c r="U43" s="19"/>
      <c r="V43" s="19"/>
      <c r="W43" s="19"/>
    </row>
    <row r="44" spans="1:23" ht="12.75">
      <c r="A44" s="18">
        <f t="shared" si="14"/>
        <v>0.21</v>
      </c>
      <c r="B44" s="13">
        <f t="shared" si="0"/>
        <v>54.57506882928571</v>
      </c>
      <c r="C44" s="19">
        <f t="shared" si="1"/>
        <v>0.0838029880279127</v>
      </c>
      <c r="D44" s="19">
        <f t="shared" si="2"/>
        <v>1.4058407857284405</v>
      </c>
      <c r="E44" s="20">
        <f t="shared" si="3"/>
        <v>0.2460155245298653</v>
      </c>
      <c r="F44" s="20">
        <f t="shared" si="4"/>
        <v>1.3768567967270344</v>
      </c>
      <c r="G44" s="20"/>
      <c r="H44" s="20">
        <f t="shared" si="5"/>
        <v>68.4511643397399</v>
      </c>
      <c r="I44" s="20">
        <f t="shared" si="6"/>
        <v>103.26425975452759</v>
      </c>
      <c r="J44" s="20">
        <f t="shared" si="7"/>
        <v>87.30077622649327</v>
      </c>
      <c r="K44" s="20">
        <f t="shared" si="8"/>
        <v>68.84283983635171</v>
      </c>
      <c r="M44" s="21">
        <f t="shared" si="9"/>
        <v>79.39343388584716</v>
      </c>
      <c r="N44" s="22">
        <f t="shared" si="10"/>
        <v>26.106870145291534</v>
      </c>
      <c r="O44" s="17">
        <f t="shared" si="11"/>
        <v>0.16907076693693174</v>
      </c>
      <c r="P44" s="17">
        <f t="shared" si="12"/>
        <v>1.4069438412069903</v>
      </c>
      <c r="Q44">
        <f>IF(P44=$Q$34,"&lt;===","")</f>
      </c>
      <c r="R44">
        <f t="shared" si="13"/>
      </c>
      <c r="S44" s="19"/>
      <c r="T44" s="19"/>
      <c r="U44" s="19"/>
      <c r="V44" s="19"/>
      <c r="W44" s="19"/>
    </row>
    <row r="45" spans="1:23" ht="12.75">
      <c r="A45" s="18">
        <f t="shared" si="14"/>
        <v>0.24</v>
      </c>
      <c r="B45" s="13">
        <f t="shared" si="0"/>
        <v>62.37150723346938</v>
      </c>
      <c r="C45" s="19">
        <f t="shared" si="1"/>
        <v>0.09570617112325491</v>
      </c>
      <c r="D45" s="19">
        <f t="shared" si="2"/>
        <v>1.910508945351891</v>
      </c>
      <c r="E45" s="20">
        <f t="shared" si="3"/>
        <v>0.43064026299881136</v>
      </c>
      <c r="F45" s="20">
        <f t="shared" si="4"/>
        <v>1.8317674515615072</v>
      </c>
      <c r="G45" s="20"/>
      <c r="H45" s="20">
        <f t="shared" si="5"/>
        <v>82.29801972491086</v>
      </c>
      <c r="I45" s="20">
        <f t="shared" si="6"/>
        <v>137.38255886711303</v>
      </c>
      <c r="J45" s="20">
        <f t="shared" si="7"/>
        <v>96.53201314994057</v>
      </c>
      <c r="K45" s="20">
        <f t="shared" si="8"/>
        <v>91.58837257807537</v>
      </c>
      <c r="M45" s="21">
        <f t="shared" si="9"/>
        <v>86.94528148804594</v>
      </c>
      <c r="N45" s="22">
        <f t="shared" si="10"/>
        <v>24.245998853926622</v>
      </c>
      <c r="O45" s="17">
        <f t="shared" si="11"/>
        <v>0.16506137369833648</v>
      </c>
      <c r="P45" s="17">
        <f t="shared" si="12"/>
        <v>1.3953856451209379</v>
      </c>
      <c r="Q45">
        <f>IF(P45=$Q$34,"&lt;===","")</f>
      </c>
      <c r="R45">
        <f t="shared" si="13"/>
      </c>
      <c r="S45" s="20"/>
      <c r="T45" s="20"/>
      <c r="U45" s="20"/>
      <c r="V45" s="20"/>
      <c r="W45" s="20"/>
    </row>
    <row r="46" spans="1:23" ht="12.75">
      <c r="A46" s="18">
        <f t="shared" si="14"/>
        <v>0.27</v>
      </c>
      <c r="B46" s="13">
        <f t="shared" si="0"/>
        <v>70.16794563765306</v>
      </c>
      <c r="C46" s="19">
        <f t="shared" si="1"/>
        <v>0.1075820458984036</v>
      </c>
      <c r="D46" s="19">
        <f t="shared" si="2"/>
        <v>2.7727387193342707</v>
      </c>
      <c r="E46" s="20">
        <f t="shared" si="3"/>
        <v>0.8583082579067468</v>
      </c>
      <c r="F46" s="20">
        <f t="shared" si="4"/>
        <v>2.516708023179116</v>
      </c>
      <c r="G46" s="20"/>
      <c r="H46" s="20">
        <f t="shared" si="5"/>
        <v>114.37311934300601</v>
      </c>
      <c r="I46" s="20">
        <f t="shared" si="6"/>
        <v>188.75310173843368</v>
      </c>
      <c r="J46" s="20">
        <f t="shared" si="7"/>
        <v>117.91541289533734</v>
      </c>
      <c r="K46" s="20">
        <f t="shared" si="8"/>
        <v>125.83540115895579</v>
      </c>
      <c r="M46" s="21">
        <f t="shared" si="9"/>
        <v>93.91376419597246</v>
      </c>
      <c r="N46" s="22">
        <f t="shared" si="10"/>
        <v>19.83461178659227</v>
      </c>
      <c r="O46" s="17">
        <f t="shared" si="11"/>
        <v>0.1611470603746959</v>
      </c>
      <c r="P46" s="17">
        <f t="shared" si="12"/>
        <v>1.3842081317535262</v>
      </c>
      <c r="Q46">
        <f>IF(P46=$Q$34,"&lt;===","")</f>
      </c>
      <c r="R46">
        <f t="shared" si="13"/>
      </c>
      <c r="S46" s="19"/>
      <c r="T46" s="19"/>
      <c r="U46" s="19"/>
      <c r="V46" s="19"/>
      <c r="W46" s="19"/>
    </row>
    <row r="47" spans="1:23" ht="12.75">
      <c r="A47" s="18">
        <f t="shared" si="14"/>
        <v>0.30000000000000004</v>
      </c>
      <c r="B47" s="13">
        <f t="shared" si="0"/>
        <v>77.96438404183674</v>
      </c>
      <c r="C47" s="19">
        <f t="shared" si="1"/>
        <v>0.11942729853438594</v>
      </c>
      <c r="D47" s="19">
        <f t="shared" si="2"/>
        <v>4.690291864155388</v>
      </c>
      <c r="E47" s="20">
        <f t="shared" si="3"/>
        <v>2.090697615572352</v>
      </c>
      <c r="F47" s="20">
        <f t="shared" si="4"/>
        <v>3.5191899224207854</v>
      </c>
      <c r="G47" s="20"/>
      <c r="H47" s="20">
        <f t="shared" si="5"/>
        <v>206.80232116792638</v>
      </c>
      <c r="I47" s="20">
        <f t="shared" si="6"/>
        <v>263.93924418155893</v>
      </c>
      <c r="J47" s="20">
        <f t="shared" si="7"/>
        <v>179.5348807786176</v>
      </c>
      <c r="K47" s="20">
        <f t="shared" si="8"/>
        <v>175.95949612103928</v>
      </c>
      <c r="M47" s="21">
        <f t="shared" si="9"/>
        <v>99.18286768545434</v>
      </c>
      <c r="N47" s="22">
        <f t="shared" si="10"/>
        <v>13.05192551821799</v>
      </c>
      <c r="O47" s="17">
        <f t="shared" si="11"/>
        <v>0.15732557221331064</v>
      </c>
      <c r="P47" s="17">
        <f t="shared" si="12"/>
        <v>1.373395862092389</v>
      </c>
      <c r="Q47">
        <f>IF(P47=$Q$34,"&lt;===","")</f>
      </c>
      <c r="R47">
        <f t="shared" si="13"/>
      </c>
      <c r="S47" s="19"/>
      <c r="T47" s="19"/>
      <c r="U47" s="19"/>
      <c r="V47" s="19"/>
      <c r="W47" s="19"/>
    </row>
    <row r="48" spans="1:23" ht="12.75">
      <c r="A48" s="18">
        <f t="shared" si="14"/>
        <v>0.33000000000000007</v>
      </c>
      <c r="B48" s="13">
        <f t="shared" si="0"/>
        <v>85.76082244602041</v>
      </c>
      <c r="C48" s="19">
        <f t="shared" si="1"/>
        <v>0.1312386498659631</v>
      </c>
      <c r="D48" s="19">
        <f t="shared" si="2"/>
        <v>13.491105702545935</v>
      </c>
      <c r="E48" s="20">
        <f t="shared" si="3"/>
        <v>5.808650782161761</v>
      </c>
      <c r="F48" s="20">
        <f t="shared" si="4"/>
        <v>3.206572935195143</v>
      </c>
      <c r="G48" s="20"/>
      <c r="H48" s="20">
        <f t="shared" si="5"/>
        <v>485.64880866213207</v>
      </c>
      <c r="I48" s="20">
        <f t="shared" si="6"/>
        <v>240.49297013963573</v>
      </c>
      <c r="J48" s="20">
        <f t="shared" si="7"/>
        <v>365.43253910808806</v>
      </c>
      <c r="K48" s="20">
        <f t="shared" si="8"/>
        <v>160.32864675975716</v>
      </c>
      <c r="M48" s="21">
        <f t="shared" si="9"/>
        <v>101.74329209018263</v>
      </c>
      <c r="N48" s="22">
        <f t="shared" si="10"/>
        <v>4.719361956601469</v>
      </c>
      <c r="O48" s="17">
        <f t="shared" si="11"/>
        <v>0.1535947079313411</v>
      </c>
      <c r="P48" s="17">
        <f t="shared" si="12"/>
        <v>1.3629341861886226</v>
      </c>
      <c r="Q48">
        <f>IF(P48=$Q$34,"&lt;===","")</f>
      </c>
      <c r="R48">
        <f t="shared" si="13"/>
      </c>
      <c r="S48" s="19"/>
      <c r="T48" s="19"/>
      <c r="U48" s="19"/>
      <c r="V48" s="19"/>
      <c r="W48" s="19"/>
    </row>
    <row r="49" spans="1:23" ht="12.75">
      <c r="A49" s="18">
        <f t="shared" si="14"/>
        <v>0.3600000000000001</v>
      </c>
      <c r="B49" s="13">
        <f t="shared" si="0"/>
        <v>93.5572608502041</v>
      </c>
      <c r="C49" s="19">
        <f t="shared" si="1"/>
        <v>0.14301285893511193</v>
      </c>
      <c r="D49" s="19">
        <f t="shared" si="2"/>
        <v>-16.08601235617565</v>
      </c>
      <c r="E49" s="20">
        <f t="shared" si="3"/>
        <v>5.903852251081063</v>
      </c>
      <c r="F49" s="20">
        <f t="shared" si="4"/>
        <v>-2.5041611931363974</v>
      </c>
      <c r="G49" s="20"/>
      <c r="H49" s="20">
        <f t="shared" si="5"/>
        <v>492.78891883107974</v>
      </c>
      <c r="I49" s="20">
        <f t="shared" si="6"/>
        <v>-187.81208948522982</v>
      </c>
      <c r="J49" s="20">
        <f t="shared" si="7"/>
        <v>370.19261255405314</v>
      </c>
      <c r="K49" s="20">
        <f t="shared" si="8"/>
        <v>-125.20805965681987</v>
      </c>
      <c r="M49" s="21">
        <f t="shared" si="9"/>
        <v>101.13749285315532</v>
      </c>
      <c r="N49" s="22">
        <f t="shared" si="10"/>
        <v>-3.843073644494845</v>
      </c>
      <c r="O49" s="17">
        <f t="shared" si="11"/>
        <v>0.14995231844780832</v>
      </c>
      <c r="P49" s="17">
        <f t="shared" si="12"/>
        <v>1.3528091934184083</v>
      </c>
      <c r="Q49">
        <f>IF(P49=$Q$34,"&lt;===","")</f>
      </c>
      <c r="R49">
        <f t="shared" si="13"/>
      </c>
      <c r="S49" s="19"/>
      <c r="T49" s="19"/>
      <c r="U49" s="19"/>
      <c r="V49" s="19"/>
      <c r="W49" s="19"/>
    </row>
    <row r="50" spans="1:23" ht="12.75">
      <c r="A50" s="18">
        <f t="shared" si="14"/>
        <v>0.3900000000000001</v>
      </c>
      <c r="B50" s="13">
        <f t="shared" si="0"/>
        <v>101.35369925438779</v>
      </c>
      <c r="C50" s="19">
        <f t="shared" si="1"/>
        <v>0.15474672645374585</v>
      </c>
      <c r="D50" s="19">
        <f t="shared" si="2"/>
        <v>-4.980214828154449</v>
      </c>
      <c r="E50" s="20">
        <f t="shared" si="3"/>
        <v>2.505031856768147</v>
      </c>
      <c r="F50" s="20">
        <f t="shared" si="4"/>
        <v>-3.049657063095356</v>
      </c>
      <c r="G50" s="20"/>
      <c r="H50" s="20">
        <f t="shared" si="5"/>
        <v>237.87738925761101</v>
      </c>
      <c r="I50" s="20">
        <f t="shared" si="6"/>
        <v>-228.7242797321517</v>
      </c>
      <c r="J50" s="20">
        <f t="shared" si="7"/>
        <v>200.25159283840736</v>
      </c>
      <c r="K50" s="20">
        <f t="shared" si="8"/>
        <v>-152.48285315476778</v>
      </c>
      <c r="M50" s="21">
        <f t="shared" si="9"/>
        <v>97.68304905543</v>
      </c>
      <c r="N50" s="22">
        <f t="shared" si="10"/>
        <v>-11.282461842415543</v>
      </c>
      <c r="O50" s="17">
        <f t="shared" si="11"/>
        <v>0.1463963056456625</v>
      </c>
      <c r="P50" s="17">
        <f t="shared" si="12"/>
        <v>1.343007666470788</v>
      </c>
      <c r="Q50">
        <f>IF(P50=$Q$34,"&lt;===","")</f>
      </c>
      <c r="R50">
        <f t="shared" si="13"/>
      </c>
      <c r="S50" s="19"/>
      <c r="T50" s="19"/>
      <c r="U50" s="19"/>
      <c r="V50" s="19"/>
      <c r="W50" s="19"/>
    </row>
    <row r="51" spans="1:23" ht="12.75">
      <c r="A51" s="18">
        <f t="shared" si="14"/>
        <v>0.42000000000000015</v>
      </c>
      <c r="B51" s="13">
        <f t="shared" si="0"/>
        <v>109.15013765857145</v>
      </c>
      <c r="C51" s="19">
        <f t="shared" si="1"/>
        <v>0.16643709816806687</v>
      </c>
      <c r="D51" s="19">
        <f t="shared" si="2"/>
        <v>-2.8796755643089047</v>
      </c>
      <c r="E51" s="20">
        <f t="shared" si="3"/>
        <v>1.2577087037716206</v>
      </c>
      <c r="F51" s="20">
        <f t="shared" si="4"/>
        <v>-2.2768748436834096</v>
      </c>
      <c r="G51" s="20"/>
      <c r="H51" s="20">
        <f t="shared" si="5"/>
        <v>144.32815278287154</v>
      </c>
      <c r="I51" s="20">
        <f t="shared" si="6"/>
        <v>-170.76561327625572</v>
      </c>
      <c r="J51" s="20">
        <f t="shared" si="7"/>
        <v>137.88543518858103</v>
      </c>
      <c r="K51" s="20">
        <f t="shared" si="8"/>
        <v>-113.84374218417048</v>
      </c>
      <c r="M51" s="21">
        <f t="shared" si="9"/>
        <v>92.28474947522416</v>
      </c>
      <c r="N51" s="22">
        <f t="shared" si="10"/>
        <v>-16.690521125624908</v>
      </c>
      <c r="O51" s="17">
        <f t="shared" si="11"/>
        <v>0.14292462116321136</v>
      </c>
      <c r="P51" s="17">
        <f t="shared" si="12"/>
        <v>1.3335170387397821</v>
      </c>
      <c r="Q51">
        <f>IF(P51=$Q$34,"&lt;===","")</f>
      </c>
      <c r="R51">
        <f t="shared" si="13"/>
      </c>
      <c r="S51" s="19"/>
      <c r="T51" s="19"/>
      <c r="U51" s="19"/>
      <c r="V51" s="19"/>
      <c r="W51" s="19"/>
    </row>
    <row r="52" spans="1:23" ht="12.75">
      <c r="A52" s="18">
        <f t="shared" si="14"/>
        <v>0.4500000000000002</v>
      </c>
      <c r="B52" s="13">
        <f t="shared" si="0"/>
        <v>116.94657606275514</v>
      </c>
      <c r="C52" s="19">
        <f t="shared" si="1"/>
        <v>0.1780808681173302</v>
      </c>
      <c r="D52" s="19">
        <f t="shared" si="2"/>
        <v>-1.9671427709303346</v>
      </c>
      <c r="E52" s="20">
        <f t="shared" si="3"/>
        <v>0.7724041588992179</v>
      </c>
      <c r="F52" s="20">
        <f t="shared" si="4"/>
        <v>-1.6965614897269794</v>
      </c>
      <c r="G52" s="20"/>
      <c r="H52" s="20">
        <f t="shared" si="5"/>
        <v>107.93031191744134</v>
      </c>
      <c r="I52" s="20">
        <f t="shared" si="6"/>
        <v>-127.24211172952346</v>
      </c>
      <c r="J52" s="20">
        <f t="shared" si="7"/>
        <v>113.6202079449609</v>
      </c>
      <c r="K52" s="20">
        <f t="shared" si="8"/>
        <v>-84.82807448634897</v>
      </c>
      <c r="M52" s="21">
        <f t="shared" si="9"/>
        <v>86.00980599167495</v>
      </c>
      <c r="N52" s="22">
        <f t="shared" si="10"/>
        <v>-19.777398678803358</v>
      </c>
      <c r="O52" s="17">
        <f t="shared" si="11"/>
        <v>0.1395352652142062</v>
      </c>
      <c r="P52" s="17">
        <f t="shared" si="12"/>
        <v>1.324325354830358</v>
      </c>
      <c r="Q52">
        <f>IF(P52=$Q$34,"&lt;===","")</f>
      </c>
      <c r="R52">
        <f t="shared" si="13"/>
      </c>
      <c r="S52" s="19"/>
      <c r="T52" s="19"/>
      <c r="U52" s="19"/>
      <c r="V52" s="19"/>
      <c r="W52" s="19"/>
    </row>
    <row r="53" spans="1:23" ht="12.75">
      <c r="A53" s="18">
        <f t="shared" si="14"/>
        <v>0.4800000000000002</v>
      </c>
      <c r="B53" s="13">
        <f t="shared" si="0"/>
        <v>124.74301446693882</v>
      </c>
      <c r="C53" s="19">
        <f t="shared" si="1"/>
        <v>0.18967498178023023</v>
      </c>
      <c r="D53" s="19">
        <f t="shared" si="2"/>
        <v>-1.4418693690788624</v>
      </c>
      <c r="E53" s="20">
        <f t="shared" si="3"/>
        <v>0.5433658650991762</v>
      </c>
      <c r="F53" s="20">
        <f t="shared" si="4"/>
        <v>-1.2932661152504124</v>
      </c>
      <c r="G53" s="20"/>
      <c r="H53" s="20">
        <f t="shared" si="5"/>
        <v>90.75243988243821</v>
      </c>
      <c r="I53" s="20">
        <f t="shared" si="6"/>
        <v>-96.99495864378093</v>
      </c>
      <c r="J53" s="20">
        <f t="shared" si="7"/>
        <v>102.16829325495881</v>
      </c>
      <c r="K53" s="20">
        <f t="shared" si="8"/>
        <v>-64.66330576252062</v>
      </c>
      <c r="M53" s="21">
        <f t="shared" si="9"/>
        <v>79.74188814534385</v>
      </c>
      <c r="N53" s="22">
        <f t="shared" si="10"/>
        <v>-20.732927364994147</v>
      </c>
      <c r="O53" s="17">
        <f t="shared" si="11"/>
        <v>0.1362262854359094</v>
      </c>
      <c r="P53" s="17">
        <f t="shared" si="12"/>
        <v>1.315421233915776</v>
      </c>
      <c r="Q53">
        <f>IF(P53=$Q$34,"&lt;===","")</f>
      </c>
      <c r="R53">
        <f t="shared" si="13"/>
      </c>
      <c r="S53" s="19"/>
      <c r="T53" s="19"/>
      <c r="U53" s="19"/>
      <c r="V53" s="19"/>
      <c r="W53" s="19"/>
    </row>
    <row r="54" spans="1:23" ht="12.75">
      <c r="A54" s="18">
        <f t="shared" si="14"/>
        <v>0.5100000000000002</v>
      </c>
      <c r="B54" s="13">
        <f t="shared" si="0"/>
        <v>132.5394528711225</v>
      </c>
      <c r="C54" s="19">
        <f t="shared" si="1"/>
        <v>0.20121643910254908</v>
      </c>
      <c r="D54" s="19">
        <f t="shared" si="2"/>
        <v>-1.0898009809139209</v>
      </c>
      <c r="E54" s="20">
        <f t="shared" si="3"/>
        <v>0.41999823947221804</v>
      </c>
      <c r="F54" s="20">
        <f t="shared" si="4"/>
        <v>-0.9977013004346068</v>
      </c>
      <c r="G54" s="20"/>
      <c r="H54" s="20">
        <f t="shared" si="5"/>
        <v>81.49986796041635</v>
      </c>
      <c r="I54" s="20">
        <f t="shared" si="6"/>
        <v>-74.8275975325955</v>
      </c>
      <c r="J54" s="20">
        <f t="shared" si="7"/>
        <v>95.9999119736109</v>
      </c>
      <c r="K54" s="20">
        <f t="shared" si="8"/>
        <v>-49.88506502173034</v>
      </c>
      <c r="M54" s="21">
        <f t="shared" si="9"/>
        <v>74.05329323795722</v>
      </c>
      <c r="N54" s="22">
        <f t="shared" si="10"/>
        <v>-19.978314847029377</v>
      </c>
      <c r="O54" s="17">
        <f t="shared" si="11"/>
        <v>0.13299577576448032</v>
      </c>
      <c r="P54" s="17">
        <f t="shared" si="12"/>
        <v>1.3067938357088151</v>
      </c>
      <c r="Q54">
        <f>IF(P54=$Q$34,"&lt;===","")</f>
      </c>
      <c r="R54">
        <f t="shared" si="13"/>
      </c>
      <c r="S54" s="19"/>
      <c r="T54" s="19"/>
      <c r="U54" s="19"/>
      <c r="V54" s="19"/>
      <c r="W54" s="19"/>
    </row>
    <row r="55" spans="1:23" ht="12.75">
      <c r="A55" s="18">
        <f t="shared" si="14"/>
        <v>0.5400000000000003</v>
      </c>
      <c r="B55" s="13">
        <f t="shared" si="0"/>
        <v>140.33589127530618</v>
      </c>
      <c r="C55" s="19">
        <f t="shared" si="1"/>
        <v>0.2127022974001819</v>
      </c>
      <c r="D55" s="19">
        <f t="shared" si="2"/>
        <v>-0.829158358444591</v>
      </c>
      <c r="E55" s="20">
        <f t="shared" si="3"/>
        <v>0.34810825305475873</v>
      </c>
      <c r="F55" s="20">
        <f t="shared" si="4"/>
        <v>-0.7677646335780876</v>
      </c>
      <c r="G55" s="20"/>
      <c r="H55" s="20">
        <f t="shared" si="5"/>
        <v>76.1081189791069</v>
      </c>
      <c r="I55" s="20">
        <f t="shared" si="6"/>
        <v>-57.58234751835656</v>
      </c>
      <c r="J55" s="20">
        <f t="shared" si="7"/>
        <v>92.40541265273794</v>
      </c>
      <c r="K55" s="20">
        <f t="shared" si="8"/>
        <v>-38.388231678904376</v>
      </c>
      <c r="M55" s="21">
        <f t="shared" si="9"/>
        <v>69.23867875317465</v>
      </c>
      <c r="N55" s="22">
        <f t="shared" si="10"/>
        <v>-17.97216824299775</v>
      </c>
      <c r="O55" s="17">
        <f t="shared" si="11"/>
        <v>0.12984187533702946</v>
      </c>
      <c r="P55" s="17">
        <f t="shared" si="12"/>
        <v>1.2984328288317017</v>
      </c>
      <c r="Q55">
        <f>IF(P55=$Q$34,"&lt;===","")</f>
      </c>
      <c r="R55">
        <f t="shared" si="13"/>
      </c>
      <c r="S55" s="19"/>
      <c r="T55" s="19"/>
      <c r="U55" s="19"/>
      <c r="V55" s="19"/>
      <c r="W55" s="19"/>
    </row>
    <row r="56" spans="1:23" ht="12.75">
      <c r="A56" s="18">
        <f t="shared" si="14"/>
        <v>0.5700000000000003</v>
      </c>
      <c r="B56" s="13">
        <f t="shared" si="0"/>
        <v>148.13232967948986</v>
      </c>
      <c r="C56" s="19">
        <f t="shared" si="1"/>
        <v>0.22412967413212287</v>
      </c>
      <c r="D56" s="19">
        <f t="shared" si="2"/>
        <v>-0.6216625796783657</v>
      </c>
      <c r="E56" s="20">
        <f t="shared" si="3"/>
        <v>0.3048299309764939</v>
      </c>
      <c r="F56" s="20">
        <f t="shared" si="4"/>
        <v>-0.5791897013329074</v>
      </c>
      <c r="G56" s="20"/>
      <c r="H56" s="20">
        <f t="shared" si="5"/>
        <v>72.86224482323703</v>
      </c>
      <c r="I56" s="20">
        <f t="shared" si="6"/>
        <v>-43.43922759996805</v>
      </c>
      <c r="J56" s="20">
        <f t="shared" si="7"/>
        <v>90.2414965488247</v>
      </c>
      <c r="K56" s="20">
        <f t="shared" si="8"/>
        <v>-28.959485066645367</v>
      </c>
      <c r="M56" s="21">
        <f t="shared" si="9"/>
        <v>65.40597162256158</v>
      </c>
      <c r="N56" s="22">
        <f t="shared" si="10"/>
        <v>-15.112989740664528</v>
      </c>
      <c r="O56" s="17">
        <f t="shared" si="11"/>
        <v>0.12676276741970982</v>
      </c>
      <c r="P56" s="17">
        <f t="shared" si="12"/>
        <v>1.2903283613895942</v>
      </c>
      <c r="Q56">
        <f>IF(P56=$Q$34,"&lt;===","")</f>
      </c>
      <c r="R56">
        <f t="shared" si="13"/>
      </c>
      <c r="S56" s="19"/>
      <c r="T56" s="19"/>
      <c r="U56" s="19"/>
      <c r="V56" s="19"/>
      <c r="W56" s="19"/>
    </row>
    <row r="57" spans="1:23" ht="12.75">
      <c r="A57" s="18">
        <f t="shared" si="14"/>
        <v>0.6000000000000003</v>
      </c>
      <c r="B57" s="13">
        <f t="shared" si="0"/>
        <v>155.92876808367353</v>
      </c>
      <c r="C57" s="19">
        <f t="shared" si="1"/>
        <v>0.23549574953849806</v>
      </c>
      <c r="D57" s="19">
        <f t="shared" si="2"/>
        <v>-0.4467191865867207</v>
      </c>
      <c r="E57" s="20">
        <f t="shared" si="3"/>
        <v>0.27939867387178197</v>
      </c>
      <c r="F57" s="20">
        <f t="shared" si="4"/>
        <v>-0.41732631486786814</v>
      </c>
      <c r="G57" s="20"/>
      <c r="H57" s="20">
        <f t="shared" si="5"/>
        <v>70.95490054038365</v>
      </c>
      <c r="I57" s="20">
        <f t="shared" si="6"/>
        <v>-31.29947361509011</v>
      </c>
      <c r="J57" s="20">
        <f t="shared" si="7"/>
        <v>88.9699336935891</v>
      </c>
      <c r="K57" s="20">
        <f t="shared" si="8"/>
        <v>-20.866315743393407</v>
      </c>
      <c r="M57" s="21">
        <f t="shared" si="9"/>
        <v>62.560596857059934</v>
      </c>
      <c r="N57" s="22">
        <f t="shared" si="10"/>
        <v>-11.712398905522479</v>
      </c>
      <c r="O57" s="17">
        <f t="shared" si="11"/>
        <v>0.12375667836122817</v>
      </c>
      <c r="P57" s="17">
        <f t="shared" si="12"/>
        <v>1.282471033570391</v>
      </c>
      <c r="Q57">
        <f>IF(P57=$Q$34,"&lt;===","")</f>
      </c>
      <c r="R57">
        <f t="shared" si="13"/>
      </c>
      <c r="S57" s="19"/>
      <c r="T57" s="19"/>
      <c r="U57" s="19"/>
      <c r="V57" s="19"/>
      <c r="W57" s="19"/>
    </row>
    <row r="58" spans="1:23" ht="12.75">
      <c r="A58" s="18">
        <f t="shared" si="14"/>
        <v>0.6300000000000003</v>
      </c>
      <c r="B58" s="13">
        <f t="shared" si="0"/>
        <v>163.72520648785724</v>
      </c>
      <c r="C58" s="19">
        <f t="shared" si="1"/>
        <v>0.24679776913923074</v>
      </c>
      <c r="D58" s="19">
        <f t="shared" si="2"/>
        <v>-0.29194297046139417</v>
      </c>
      <c r="E58" s="20">
        <f t="shared" si="3"/>
        <v>0.26644928949944463</v>
      </c>
      <c r="F58" s="20">
        <f t="shared" si="4"/>
        <v>-0.2727450663227083</v>
      </c>
      <c r="G58" s="20"/>
      <c r="H58" s="20">
        <f t="shared" si="5"/>
        <v>69.98369671245834</v>
      </c>
      <c r="I58" s="20">
        <f t="shared" si="6"/>
        <v>-20.45587997420312</v>
      </c>
      <c r="J58" s="20">
        <f t="shared" si="7"/>
        <v>88.32246447497224</v>
      </c>
      <c r="K58" s="20">
        <f t="shared" si="8"/>
        <v>-13.637253316135414</v>
      </c>
      <c r="M58" s="21">
        <f t="shared" si="9"/>
        <v>60.663235306784365</v>
      </c>
      <c r="N58" s="22">
        <f t="shared" si="10"/>
        <v>-8.003751881386894</v>
      </c>
      <c r="O58" s="17">
        <f t="shared" si="11"/>
        <v>0.12082187657117299</v>
      </c>
      <c r="P58" s="17">
        <f t="shared" si="12"/>
        <v>1.2748518721097457</v>
      </c>
      <c r="Q58">
        <f>IF(P58=$Q$34,"&lt;===","")</f>
      </c>
      <c r="R58">
        <f t="shared" si="13"/>
      </c>
      <c r="S58" s="19"/>
      <c r="T58" s="19"/>
      <c r="U58" s="19"/>
      <c r="V58" s="19"/>
      <c r="W58" s="19"/>
    </row>
    <row r="59" spans="1:23" ht="12.75">
      <c r="A59" s="18">
        <f t="shared" si="14"/>
        <v>0.6600000000000004</v>
      </c>
      <c r="B59" s="13">
        <f t="shared" si="0"/>
        <v>171.5216448920409</v>
      </c>
      <c r="C59" s="19">
        <f t="shared" si="1"/>
        <v>0.2580330460894454</v>
      </c>
      <c r="D59" s="19">
        <f t="shared" si="2"/>
        <v>-0.14906481067850486</v>
      </c>
      <c r="E59" s="20">
        <f t="shared" si="3"/>
        <v>0.26337696874846067</v>
      </c>
      <c r="F59" s="20">
        <f t="shared" si="4"/>
        <v>-0.1389343718814083</v>
      </c>
      <c r="G59" s="20"/>
      <c r="H59" s="20">
        <f t="shared" si="5"/>
        <v>69.75327265613456</v>
      </c>
      <c r="I59" s="20">
        <f t="shared" si="6"/>
        <v>-10.420077891105624</v>
      </c>
      <c r="J59" s="20">
        <f t="shared" si="7"/>
        <v>88.16884843742304</v>
      </c>
      <c r="K59" s="20">
        <f t="shared" si="8"/>
        <v>-6.946718594070416</v>
      </c>
      <c r="M59" s="21">
        <f t="shared" si="9"/>
        <v>59.662959269546306</v>
      </c>
      <c r="N59" s="22">
        <f t="shared" si="10"/>
        <v>-4.162967531082189</v>
      </c>
      <c r="O59" s="17">
        <f t="shared" si="11"/>
        <v>0.11795667152256997</v>
      </c>
      <c r="P59" s="17">
        <f t="shared" si="12"/>
        <v>1.2674623064746378</v>
      </c>
      <c r="Q59">
        <f>IF(P59=$Q$34,"&lt;===","")</f>
      </c>
      <c r="R59">
        <f t="shared" si="13"/>
      </c>
      <c r="S59" s="19"/>
      <c r="T59" s="19"/>
      <c r="U59" s="19"/>
      <c r="V59" s="19"/>
      <c r="W59" s="19"/>
    </row>
    <row r="60" spans="1:23" ht="12.75">
      <c r="A60" s="18">
        <f t="shared" si="14"/>
        <v>0.6900000000000004</v>
      </c>
      <c r="B60" s="13">
        <f t="shared" si="0"/>
        <v>179.3180832962246</v>
      </c>
      <c r="C60" s="19">
        <f t="shared" si="1"/>
        <v>0.26919896338823396</v>
      </c>
      <c r="D60" s="19">
        <f t="shared" si="2"/>
        <v>-0.011902253696333867</v>
      </c>
      <c r="E60" s="20">
        <f t="shared" si="3"/>
        <v>0.26923433510950884</v>
      </c>
      <c r="F60" s="20">
        <f t="shared" si="4"/>
        <v>-0.011039606867175623</v>
      </c>
      <c r="G60" s="20"/>
      <c r="H60" s="20">
        <f t="shared" si="5"/>
        <v>70.19257513321315</v>
      </c>
      <c r="I60" s="20">
        <f t="shared" si="6"/>
        <v>-0.8279705150381718</v>
      </c>
      <c r="J60" s="20">
        <f t="shared" si="7"/>
        <v>88.46171675547544</v>
      </c>
      <c r="K60" s="20">
        <f t="shared" si="8"/>
        <v>-0.5519803433587812</v>
      </c>
      <c r="M60" s="21">
        <f t="shared" si="9"/>
        <v>59.513039394242924</v>
      </c>
      <c r="N60" s="22">
        <f t="shared" si="10"/>
        <v>-0.33062619380935404</v>
      </c>
      <c r="O60" s="17">
        <f t="shared" si="11"/>
        <v>0.11515941277809288</v>
      </c>
      <c r="P60" s="17">
        <f t="shared" si="12"/>
        <v>1.2602941466318887</v>
      </c>
      <c r="Q60">
        <f>IF(P60=$Q$34,"&lt;===","")</f>
      </c>
      <c r="R60">
        <f t="shared" si="13"/>
      </c>
      <c r="S60" s="19"/>
      <c r="T60" s="19"/>
      <c r="U60" s="19"/>
      <c r="V60" s="19"/>
      <c r="W60" s="19"/>
    </row>
    <row r="61" spans="1:18" ht="12.75">
      <c r="A61" s="18">
        <f t="shared" si="14"/>
        <v>0.7200000000000004</v>
      </c>
      <c r="B61" s="13">
        <f t="shared" si="0"/>
        <v>187.1145217004083</v>
      </c>
      <c r="C61" s="19">
        <f t="shared" si="1"/>
        <v>0.28029297593793373</v>
      </c>
      <c r="D61" s="19">
        <f t="shared" si="2"/>
        <v>0.12481397611562081</v>
      </c>
      <c r="E61" s="20">
        <f t="shared" si="3"/>
        <v>0.2843115552258771</v>
      </c>
      <c r="F61" s="20">
        <f t="shared" si="4"/>
        <v>0.11486748396943915</v>
      </c>
      <c r="G61" s="20"/>
      <c r="H61" s="20">
        <f t="shared" si="5"/>
        <v>71.32336664194078</v>
      </c>
      <c r="I61" s="20">
        <f t="shared" si="6"/>
        <v>8.615061297707935</v>
      </c>
      <c r="J61" s="20">
        <f t="shared" si="7"/>
        <v>89.21557776129386</v>
      </c>
      <c r="K61" s="20">
        <f t="shared" si="8"/>
        <v>5.743374198471957</v>
      </c>
      <c r="M61" s="21">
        <f t="shared" si="9"/>
        <v>60.17557623857174</v>
      </c>
      <c r="N61" s="16">
        <f t="shared" si="10"/>
        <v>3.3684559683665465</v>
      </c>
      <c r="O61" s="17">
        <f t="shared" si="11"/>
        <v>0.11242848903936441</v>
      </c>
      <c r="P61" s="17">
        <f t="shared" si="12"/>
        <v>1.253339562279733</v>
      </c>
      <c r="Q61">
        <f>IF(P61=$Q$34,"&lt;===","")</f>
      </c>
      <c r="R61">
        <f t="shared" si="13"/>
      </c>
    </row>
    <row r="62" spans="1:18" ht="12.75">
      <c r="A62" s="18">
        <f t="shared" si="14"/>
        <v>0.7500000000000004</v>
      </c>
      <c r="B62" s="13">
        <f t="shared" si="0"/>
        <v>194.91096010459194</v>
      </c>
      <c r="C62" s="19">
        <f t="shared" si="1"/>
        <v>0.2913126124515911</v>
      </c>
      <c r="D62" s="19">
        <f t="shared" si="2"/>
        <v>0.26628427002532457</v>
      </c>
      <c r="E62" s="20">
        <f t="shared" si="3"/>
        <v>0.3101027912609908</v>
      </c>
      <c r="F62" s="20">
        <f t="shared" si="4"/>
        <v>0.2422289867347742</v>
      </c>
      <c r="G62" s="20"/>
      <c r="H62" s="20">
        <f t="shared" si="5"/>
        <v>73.25770934457431</v>
      </c>
      <c r="I62" s="20">
        <f t="shared" si="6"/>
        <v>18.167174005108066</v>
      </c>
      <c r="J62" s="20">
        <f t="shared" si="7"/>
        <v>90.50513956304954</v>
      </c>
      <c r="K62" s="20">
        <f t="shared" si="8"/>
        <v>12.11144933673871</v>
      </c>
      <c r="M62" s="21">
        <f t="shared" si="9"/>
        <v>61.61854354961231</v>
      </c>
      <c r="N62" s="16">
        <f t="shared" si="10"/>
        <v>6.808985489150525</v>
      </c>
      <c r="O62" s="17">
        <f t="shared" si="11"/>
        <v>0.1097623272188053</v>
      </c>
      <c r="P62" s="17">
        <f t="shared" si="12"/>
        <v>1.2465910634311765</v>
      </c>
      <c r="Q62">
        <f>IF(P62=$Q$34,"&lt;===","")</f>
      </c>
      <c r="R62">
        <f t="shared" si="13"/>
      </c>
    </row>
    <row r="63" spans="1:18" ht="12.75">
      <c r="A63" s="18">
        <f t="shared" si="14"/>
        <v>0.7800000000000005</v>
      </c>
      <c r="B63" s="13">
        <f t="shared" si="0"/>
        <v>202.7073985087756</v>
      </c>
      <c r="C63" s="19">
        <f t="shared" si="1"/>
        <v>0.30225547720681023</v>
      </c>
      <c r="D63" s="19">
        <f t="shared" si="2"/>
        <v>0.4184607931498577</v>
      </c>
      <c r="E63" s="20">
        <f t="shared" si="3"/>
        <v>0.34959061280592785</v>
      </c>
      <c r="F63" s="20">
        <f t="shared" si="4"/>
        <v>0.3742438499342073</v>
      </c>
      <c r="G63" s="20"/>
      <c r="H63" s="20">
        <f t="shared" si="5"/>
        <v>76.21929596044458</v>
      </c>
      <c r="I63" s="20">
        <f t="shared" si="6"/>
        <v>28.068288745065548</v>
      </c>
      <c r="J63" s="20">
        <f t="shared" si="7"/>
        <v>92.47953064029639</v>
      </c>
      <c r="K63" s="20">
        <f t="shared" si="8"/>
        <v>18.712192496710365</v>
      </c>
      <c r="M63" s="21">
        <f t="shared" si="9"/>
        <v>63.80666032134588</v>
      </c>
      <c r="N63" s="16">
        <f t="shared" si="10"/>
        <v>9.852549413541885</v>
      </c>
      <c r="O63" s="17">
        <f t="shared" si="11"/>
        <v>0.10715939153349119</v>
      </c>
      <c r="P63" s="17">
        <f t="shared" si="12"/>
        <v>1.2400414822474124</v>
      </c>
      <c r="Q63">
        <f>IF(P63=$Q$34,"&lt;===","")</f>
      </c>
      <c r="R63">
        <f t="shared" si="13"/>
      </c>
    </row>
    <row r="64" spans="1:18" ht="12.75">
      <c r="A64" s="18">
        <f t="shared" si="14"/>
        <v>0.8100000000000005</v>
      </c>
      <c r="B64" s="13">
        <f t="shared" si="0"/>
        <v>210.5038369129593</v>
      </c>
      <c r="C64" s="19">
        <f t="shared" si="1"/>
        <v>0.31311925164470106</v>
      </c>
      <c r="D64" s="19">
        <f t="shared" si="2"/>
        <v>0.5891352224714059</v>
      </c>
      <c r="E64" s="20">
        <f t="shared" si="3"/>
        <v>0.4079158013014459</v>
      </c>
      <c r="F64" s="20">
        <f t="shared" si="4"/>
        <v>0.5138871659390282</v>
      </c>
      <c r="G64" s="20"/>
      <c r="H64" s="20">
        <f t="shared" si="5"/>
        <v>80.59368509760844</v>
      </c>
      <c r="I64" s="20">
        <f t="shared" si="6"/>
        <v>38.54153744542711</v>
      </c>
      <c r="J64" s="20">
        <f t="shared" si="7"/>
        <v>95.39579006507229</v>
      </c>
      <c r="K64" s="20">
        <f t="shared" si="8"/>
        <v>25.694358296951407</v>
      </c>
      <c r="M64" s="21">
        <f t="shared" si="9"/>
        <v>66.68624422613658</v>
      </c>
      <c r="N64" s="16">
        <f t="shared" si="10"/>
        <v>12.339696070232252</v>
      </c>
      <c r="O64" s="17">
        <f t="shared" si="11"/>
        <v>0.10461818262050009</v>
      </c>
      <c r="P64" s="17">
        <f t="shared" si="12"/>
        <v>1.233683956028244</v>
      </c>
      <c r="Q64">
        <f>IF(P64=$Q$34,"&lt;===","")</f>
      </c>
      <c r="R64">
        <f t="shared" si="13"/>
      </c>
    </row>
    <row r="65" spans="1:18" ht="12.75">
      <c r="A65" s="18">
        <f t="shared" si="14"/>
        <v>0.8400000000000005</v>
      </c>
      <c r="B65" s="13">
        <f t="shared" si="0"/>
        <v>218.300275317143</v>
      </c>
      <c r="C65" s="19">
        <f t="shared" si="1"/>
        <v>0.3239016958131559</v>
      </c>
      <c r="D65" s="19">
        <f t="shared" si="2"/>
        <v>0.78976021462475</v>
      </c>
      <c r="E65" s="20">
        <f t="shared" si="3"/>
        <v>0.49362517691277386</v>
      </c>
      <c r="F65" s="20">
        <f t="shared" si="4"/>
        <v>0.6634885877573939</v>
      </c>
      <c r="G65" s="20"/>
      <c r="H65" s="20">
        <f t="shared" si="5"/>
        <v>87.02188826845804</v>
      </c>
      <c r="I65" s="20">
        <f t="shared" si="6"/>
        <v>49.76164408180455</v>
      </c>
      <c r="J65" s="20">
        <f t="shared" si="7"/>
        <v>99.6812588456387</v>
      </c>
      <c r="K65" s="20">
        <f t="shared" si="8"/>
        <v>33.174429387869694</v>
      </c>
      <c r="M65" s="21">
        <f t="shared" si="9"/>
        <v>70.16419332716504</v>
      </c>
      <c r="N65" s="16">
        <f t="shared" si="10"/>
        <v>14.08957155347879</v>
      </c>
      <c r="O65" s="17">
        <f t="shared" si="11"/>
        <v>0.10213723667323753</v>
      </c>
      <c r="P65" s="17">
        <f t="shared" si="12"/>
        <v>1.2275119112742765</v>
      </c>
      <c r="Q65">
        <f>IF(P65=$Q$34,"&lt;===","")</f>
      </c>
      <c r="R65">
        <f t="shared" si="13"/>
      </c>
    </row>
    <row r="66" spans="1:18" ht="12.75">
      <c r="A66" s="18">
        <f t="shared" si="14"/>
        <v>0.8700000000000006</v>
      </c>
      <c r="B66" s="13">
        <f t="shared" si="0"/>
        <v>226.09671372132667</v>
      </c>
      <c r="C66" s="19">
        <f t="shared" si="1"/>
        <v>0.33460064965418346</v>
      </c>
      <c r="D66" s="19">
        <f t="shared" si="2"/>
        <v>1.0390344672451952</v>
      </c>
      <c r="E66" s="20">
        <f t="shared" si="3"/>
        <v>0.6207980552577396</v>
      </c>
      <c r="F66" s="20">
        <f t="shared" si="4"/>
        <v>0.8232068172641483</v>
      </c>
      <c r="G66" s="20"/>
      <c r="H66" s="20">
        <f t="shared" si="5"/>
        <v>96.55985414433047</v>
      </c>
      <c r="I66" s="20">
        <f t="shared" si="6"/>
        <v>61.74051129481113</v>
      </c>
      <c r="J66" s="20">
        <f t="shared" si="7"/>
        <v>106.03990276288698</v>
      </c>
      <c r="K66" s="20">
        <f t="shared" si="8"/>
        <v>41.160340863207416</v>
      </c>
      <c r="M66" s="21">
        <f t="shared" si="9"/>
        <v>74.08311459359281</v>
      </c>
      <c r="N66" s="16">
        <f t="shared" si="10"/>
        <v>14.911859187256084</v>
      </c>
      <c r="O66" s="17">
        <f t="shared" si="11"/>
        <v>0.09971512459824328</v>
      </c>
      <c r="P66" s="17">
        <f t="shared" si="12"/>
        <v>1.2215190487427547</v>
      </c>
      <c r="Q66">
        <f>IF(P66=$Q$34,"&lt;===","")</f>
      </c>
      <c r="R66">
        <f t="shared" si="13"/>
      </c>
    </row>
    <row r="67" spans="1:18" ht="12.75">
      <c r="A67" s="18">
        <f t="shared" si="14"/>
        <v>0.9000000000000006</v>
      </c>
      <c r="B67" s="13">
        <f t="shared" si="0"/>
        <v>233.89315212551034</v>
      </c>
      <c r="C67" s="19">
        <f t="shared" si="1"/>
        <v>0.3452140341355211</v>
      </c>
      <c r="D67" s="19">
        <f t="shared" si="2"/>
        <v>1.3709980687207877</v>
      </c>
      <c r="E67" s="20">
        <f t="shared" si="3"/>
        <v>0.8121646966180858</v>
      </c>
      <c r="F67" s="20">
        <f t="shared" si="4"/>
        <v>0.9866104472597822</v>
      </c>
      <c r="G67" s="20"/>
      <c r="H67" s="20">
        <f t="shared" si="5"/>
        <v>110.91235224635643</v>
      </c>
      <c r="I67" s="20">
        <f t="shared" si="6"/>
        <v>73.99578354448367</v>
      </c>
      <c r="J67" s="20">
        <f t="shared" si="7"/>
        <v>115.60823483090428</v>
      </c>
      <c r="K67" s="20">
        <f t="shared" si="8"/>
        <v>49.33052236298911</v>
      </c>
      <c r="M67" s="21">
        <f t="shared" si="9"/>
        <v>78.19898840559381</v>
      </c>
      <c r="N67" s="16">
        <f t="shared" si="10"/>
        <v>14.636386603479885</v>
      </c>
      <c r="O67" s="17">
        <f t="shared" si="11"/>
        <v>0.09735045119199433</v>
      </c>
      <c r="P67" s="17">
        <f t="shared" si="12"/>
        <v>1.2156993294253577</v>
      </c>
      <c r="Q67">
        <f>IF(P67=$Q$34,"&lt;===","")</f>
      </c>
      <c r="R67">
        <f t="shared" si="13"/>
      </c>
    </row>
    <row r="68" spans="1:18" ht="12.75">
      <c r="A68" s="18">
        <f t="shared" si="14"/>
        <v>0.9300000000000006</v>
      </c>
      <c r="B68" s="13">
        <f t="shared" si="0"/>
        <v>241.68959052969402</v>
      </c>
      <c r="C68" s="19">
        <f t="shared" si="1"/>
        <v>0.3557398522272213</v>
      </c>
      <c r="D68" s="19">
        <f t="shared" si="2"/>
        <v>1.8563934878304562</v>
      </c>
      <c r="E68" s="20">
        <f t="shared" si="3"/>
        <v>1.101363653933918</v>
      </c>
      <c r="F68" s="20">
        <f t="shared" si="4"/>
        <v>1.1290604805802742</v>
      </c>
      <c r="G68" s="20"/>
      <c r="H68" s="20">
        <f t="shared" si="5"/>
        <v>132.60227404504386</v>
      </c>
      <c r="I68" s="20">
        <f t="shared" si="6"/>
        <v>84.67953604352057</v>
      </c>
      <c r="J68" s="20">
        <f t="shared" si="7"/>
        <v>130.06818269669589</v>
      </c>
      <c r="K68" s="20">
        <f t="shared" si="8"/>
        <v>56.45302402901371</v>
      </c>
      <c r="M68" s="21">
        <f t="shared" si="9"/>
        <v>82.17399006051966</v>
      </c>
      <c r="N68" s="16">
        <f t="shared" si="10"/>
        <v>13.162288672932169</v>
      </c>
      <c r="O68" s="17">
        <f t="shared" si="11"/>
        <v>0.09504185433722885</v>
      </c>
      <c r="P68" s="17">
        <f t="shared" si="12"/>
        <v>1.2100469613821143</v>
      </c>
      <c r="Q68">
        <f>IF(P68=$Q$34,"&lt;===","")</f>
      </c>
      <c r="R68">
        <f t="shared" si="13"/>
      </c>
    </row>
    <row r="69" spans="1:18" ht="12.75">
      <c r="A69" s="18">
        <f t="shared" si="14"/>
        <v>0.9600000000000006</v>
      </c>
      <c r="B69" s="13">
        <f aca="true" t="shared" si="15" ref="B69:B100">A69/($M$21/$M$16*$L$9)*360</f>
        <v>249.48602893387772</v>
      </c>
      <c r="C69" s="19">
        <f t="shared" si="1"/>
        <v>0.36617618972437044</v>
      </c>
      <c r="D69" s="19">
        <f t="shared" si="2"/>
        <v>2.6726346068432982</v>
      </c>
      <c r="E69" s="20">
        <f aca="true" t="shared" si="16" ref="E69:E100">(C69+C69*D69*D69)/(1+C69*C69*D69*D69)</f>
        <v>1.5230441012745308</v>
      </c>
      <c r="F69" s="20">
        <f t="shared" si="4"/>
        <v>1.1820996430067343</v>
      </c>
      <c r="G69" s="20"/>
      <c r="H69" s="20">
        <f aca="true" t="shared" si="17" ref="H69:H100">$L$13+$L$8*E69</f>
        <v>164.2283075955898</v>
      </c>
      <c r="I69" s="20">
        <f aca="true" t="shared" si="18" ref="I69:I100">$L$14+$L$8*F69</f>
        <v>88.65747322550507</v>
      </c>
      <c r="J69" s="20">
        <f aca="true" t="shared" si="19" ref="J69:J100">$L$8+$L$13*E69+$L$14*F69</f>
        <v>151.15220506372654</v>
      </c>
      <c r="K69" s="20">
        <f aca="true" t="shared" si="20" ref="K69:K100">$L$13*F69+$L$14*E69</f>
        <v>59.10498215033672</v>
      </c>
      <c r="M69" s="21">
        <f aca="true" t="shared" si="21" ref="M69:M100">$L$8*(H69*J69+I69*K69)/(J69*J69+K69*K69)</f>
        <v>85.6011570159637</v>
      </c>
      <c r="N69" s="16">
        <f aca="true" t="shared" si="22" ref="N69:N100">$L$8*(I69*J69-H69*K69)/(J69*J69+K69*K69)</f>
        <v>10.51824307667813</v>
      </c>
      <c r="O69" s="17">
        <f aca="true" t="shared" si="23" ref="O69:O100">SQRT(((M69-$L$18)*(M69-$L$18)+N69*N69)/((M69+$L$18)*(M69+$L$18)+N69*N69))</f>
        <v>0.09278800421832922</v>
      </c>
      <c r="P69" s="17">
        <f aca="true" t="shared" si="24" ref="P69:P100">(O69+1)/(1-O69)</f>
        <v>1.2045563873709175</v>
      </c>
      <c r="Q69">
        <f>IF(P69=$Q$34,"&lt;===","")</f>
      </c>
      <c r="R69">
        <f aca="true" t="shared" si="25" ref="R69:R100">IF(P69&lt;1.2,"***","")</f>
      </c>
    </row>
    <row r="70" spans="1:18" ht="12.75">
      <c r="A70" s="18">
        <f t="shared" si="14"/>
        <v>0.9900000000000007</v>
      </c>
      <c r="B70" s="13">
        <f t="shared" si="15"/>
        <v>257.2824673380614</v>
      </c>
      <c r="C70" s="19">
        <f aca="true" t="shared" si="26" ref="C70:C101">TANH(A70*$M$10)</f>
        <v>0.3765212159175392</v>
      </c>
      <c r="D70" s="19">
        <f aca="true" t="shared" si="27" ref="D70:D101">TAN(2*PI()*$M$16/$M$21/$L$9*A70)</f>
        <v>4.43102731695592</v>
      </c>
      <c r="E70" s="20">
        <f t="shared" si="16"/>
        <v>2.053438758561086</v>
      </c>
      <c r="F70" s="20">
        <f t="shared" si="4"/>
        <v>1.005119799468785</v>
      </c>
      <c r="G70" s="20"/>
      <c r="H70" s="20">
        <f t="shared" si="17"/>
        <v>204.00790689208145</v>
      </c>
      <c r="I70" s="20">
        <f t="shared" si="18"/>
        <v>75.38398496015888</v>
      </c>
      <c r="J70" s="20">
        <f t="shared" si="19"/>
        <v>177.6719379280543</v>
      </c>
      <c r="K70" s="20">
        <f t="shared" si="20"/>
        <v>50.255989973439256</v>
      </c>
      <c r="M70" s="21">
        <f t="shared" si="21"/>
        <v>88.07159395190614</v>
      </c>
      <c r="N70" s="16">
        <f t="shared" si="22"/>
        <v>6.909778458752655</v>
      </c>
      <c r="O70" s="17">
        <f t="shared" si="23"/>
        <v>0.09058760255531154</v>
      </c>
      <c r="P70" s="17">
        <f t="shared" si="24"/>
        <v>1.1992222732169675</v>
      </c>
      <c r="Q70">
        <f>IF(P70=$Q$34,"&lt;===","")</f>
      </c>
      <c r="R70" t="str">
        <f t="shared" si="25"/>
        <v>***</v>
      </c>
    </row>
    <row r="71" spans="1:18" ht="12.75">
      <c r="A71" s="18">
        <f t="shared" si="14"/>
        <v>1.0200000000000007</v>
      </c>
      <c r="B71" s="13">
        <f t="shared" si="15"/>
        <v>265.07890574224507</v>
      </c>
      <c r="C71" s="19">
        <f t="shared" si="26"/>
        <v>0.38677318411299155</v>
      </c>
      <c r="D71" s="19">
        <f t="shared" si="27"/>
        <v>11.614250287640528</v>
      </c>
      <c r="E71" s="20">
        <f t="shared" si="16"/>
        <v>2.4816775006329226</v>
      </c>
      <c r="F71" s="20">
        <f t="shared" si="4"/>
        <v>0.4663550188567096</v>
      </c>
      <c r="G71" s="20"/>
      <c r="H71" s="20">
        <f t="shared" si="17"/>
        <v>236.1258125474692</v>
      </c>
      <c r="I71" s="20">
        <f t="shared" si="18"/>
        <v>34.97662641425322</v>
      </c>
      <c r="J71" s="20">
        <f t="shared" si="19"/>
        <v>199.08387503164613</v>
      </c>
      <c r="K71" s="20">
        <f t="shared" si="20"/>
        <v>23.31775094283548</v>
      </c>
      <c r="M71" s="21">
        <f t="shared" si="21"/>
        <v>89.27327932095533</v>
      </c>
      <c r="N71" s="16">
        <f t="shared" si="22"/>
        <v>2.72043573557466</v>
      </c>
      <c r="O71" s="17">
        <f t="shared" si="23"/>
        <v>0.08843938185597969</v>
      </c>
      <c r="P71" s="17">
        <f t="shared" si="24"/>
        <v>1.1940394968708639</v>
      </c>
      <c r="Q71">
        <f>IF(P71=$Q$34,"&lt;===","")</f>
      </c>
      <c r="R71" t="str">
        <f t="shared" si="25"/>
        <v>***</v>
      </c>
    </row>
    <row r="72" spans="1:18" ht="12.75">
      <c r="A72" s="18">
        <f t="shared" si="14"/>
        <v>1.0500000000000007</v>
      </c>
      <c r="B72" s="13">
        <f t="shared" si="15"/>
        <v>272.87534414642874</v>
      </c>
      <c r="C72" s="19">
        <f t="shared" si="26"/>
        <v>0.3969304320050779</v>
      </c>
      <c r="D72" s="19">
        <f t="shared" si="27"/>
        <v>-19.909850630037273</v>
      </c>
      <c r="E72" s="20">
        <f t="shared" si="16"/>
        <v>2.4858856101246674</v>
      </c>
      <c r="F72" s="20">
        <f t="shared" si="4"/>
        <v>-0.2643301624949279</v>
      </c>
      <c r="G72" s="20"/>
      <c r="H72" s="20">
        <f t="shared" si="17"/>
        <v>236.44142075935005</v>
      </c>
      <c r="I72" s="20">
        <f t="shared" si="18"/>
        <v>-19.824762187119592</v>
      </c>
      <c r="J72" s="20">
        <f t="shared" si="19"/>
        <v>199.29428050623335</v>
      </c>
      <c r="K72" s="20">
        <f t="shared" si="20"/>
        <v>-13.216508124746396</v>
      </c>
      <c r="M72" s="21">
        <f t="shared" si="21"/>
        <v>89.08249312529817</v>
      </c>
      <c r="N72" s="16">
        <f t="shared" si="22"/>
        <v>-1.5529681488331561</v>
      </c>
      <c r="O72" s="17">
        <f t="shared" si="23"/>
        <v>0.08634210468581585</v>
      </c>
      <c r="P72" s="17">
        <f t="shared" si="24"/>
        <v>1.1890031381081099</v>
      </c>
      <c r="Q72">
        <f>IF(P72=$Q$34,"&lt;===","")</f>
      </c>
      <c r="R72" t="str">
        <f t="shared" si="25"/>
        <v>***</v>
      </c>
    </row>
    <row r="73" spans="1:18" ht="12.75">
      <c r="A73" s="18">
        <f t="shared" si="14"/>
        <v>1.0800000000000007</v>
      </c>
      <c r="B73" s="13">
        <f t="shared" si="15"/>
        <v>280.6717825506124</v>
      </c>
      <c r="C73" s="19">
        <f t="shared" si="26"/>
        <v>0.40699138190362255</v>
      </c>
      <c r="D73" s="19">
        <f t="shared" si="27"/>
        <v>-5.306674344678656</v>
      </c>
      <c r="E73" s="20">
        <f t="shared" si="16"/>
        <v>2.095147265141234</v>
      </c>
      <c r="F73" s="20">
        <f t="shared" si="4"/>
        <v>-0.7816366171702338</v>
      </c>
      <c r="G73" s="20"/>
      <c r="H73" s="20">
        <f t="shared" si="17"/>
        <v>207.13604488559255</v>
      </c>
      <c r="I73" s="20">
        <f t="shared" si="18"/>
        <v>-58.622746287767534</v>
      </c>
      <c r="J73" s="20">
        <f t="shared" si="19"/>
        <v>179.7573632570617</v>
      </c>
      <c r="K73" s="20">
        <f t="shared" si="20"/>
        <v>-39.081830858511694</v>
      </c>
      <c r="M73" s="21">
        <f t="shared" si="21"/>
        <v>87.6001722372997</v>
      </c>
      <c r="N73" s="16">
        <f t="shared" si="22"/>
        <v>-5.413579946854819</v>
      </c>
      <c r="O73" s="17">
        <f t="shared" si="23"/>
        <v>0.0842945629551835</v>
      </c>
      <c r="P73" s="17">
        <f t="shared" si="24"/>
        <v>1.1841084688264396</v>
      </c>
      <c r="Q73">
        <f>IF(P73=$Q$34,"&lt;===","")</f>
      </c>
      <c r="R73" t="str">
        <f t="shared" si="25"/>
        <v>***</v>
      </c>
    </row>
    <row r="74" spans="1:18" ht="12.75">
      <c r="A74" s="18">
        <f t="shared" si="14"/>
        <v>1.1100000000000008</v>
      </c>
      <c r="B74" s="13">
        <f t="shared" si="15"/>
        <v>288.4682209547961</v>
      </c>
      <c r="C74" s="19">
        <f t="shared" si="26"/>
        <v>0.4169545408194763</v>
      </c>
      <c r="D74" s="19">
        <f t="shared" si="27"/>
        <v>-2.994203015914228</v>
      </c>
      <c r="E74" s="20">
        <f t="shared" si="16"/>
        <v>1.6239453067234557</v>
      </c>
      <c r="F74" s="20">
        <f t="shared" si="4"/>
        <v>-0.9667941107060968</v>
      </c>
      <c r="G74" s="20"/>
      <c r="H74" s="20">
        <f t="shared" si="17"/>
        <v>171.7958980042592</v>
      </c>
      <c r="I74" s="20">
        <f t="shared" si="18"/>
        <v>-72.50955830295726</v>
      </c>
      <c r="J74" s="20">
        <f t="shared" si="19"/>
        <v>156.1972653361728</v>
      </c>
      <c r="K74" s="20">
        <f t="shared" si="20"/>
        <v>-48.33970553530484</v>
      </c>
      <c r="M74" s="21">
        <f t="shared" si="21"/>
        <v>85.11292310274558</v>
      </c>
      <c r="N74" s="16">
        <f t="shared" si="22"/>
        <v>-8.47571325808249</v>
      </c>
      <c r="O74" s="17">
        <f t="shared" si="23"/>
        <v>0.08229557722343399</v>
      </c>
      <c r="P74" s="17">
        <f t="shared" si="24"/>
        <v>1.1793509439007477</v>
      </c>
      <c r="Q74">
        <f>IF(P74=$Q$34,"&lt;===","")</f>
      </c>
      <c r="R74" t="str">
        <f t="shared" si="25"/>
        <v>***</v>
      </c>
    </row>
    <row r="75" spans="1:18" ht="12.75">
      <c r="A75" s="18">
        <f t="shared" si="14"/>
        <v>1.1400000000000008</v>
      </c>
      <c r="B75" s="13">
        <f t="shared" si="15"/>
        <v>296.26465935897977</v>
      </c>
      <c r="C75" s="19">
        <f t="shared" si="26"/>
        <v>0.4268185004117319</v>
      </c>
      <c r="D75" s="19">
        <f t="shared" si="27"/>
        <v>-2.02649216169446</v>
      </c>
      <c r="E75" s="20">
        <f t="shared" si="16"/>
        <v>1.2468312035110776</v>
      </c>
      <c r="F75" s="20">
        <f t="shared" si="4"/>
        <v>-0.9480525623615558</v>
      </c>
      <c r="G75" s="20"/>
      <c r="H75" s="20">
        <f t="shared" si="17"/>
        <v>143.51234026333083</v>
      </c>
      <c r="I75" s="20">
        <f t="shared" si="18"/>
        <v>-71.10394217711668</v>
      </c>
      <c r="J75" s="20">
        <f t="shared" si="19"/>
        <v>137.34156017555387</v>
      </c>
      <c r="K75" s="20">
        <f t="shared" si="20"/>
        <v>-47.402628118077786</v>
      </c>
      <c r="M75" s="21">
        <f t="shared" si="21"/>
        <v>82.00273298111256</v>
      </c>
      <c r="N75" s="16">
        <f t="shared" si="22"/>
        <v>-10.525951542025354</v>
      </c>
      <c r="O75" s="17">
        <f t="shared" si="23"/>
        <v>0.08034399601951711</v>
      </c>
      <c r="P75" s="17">
        <f t="shared" si="24"/>
        <v>1.1747261925584562</v>
      </c>
      <c r="Q75">
        <f>IF(P75=$Q$34,"&lt;===","")</f>
      </c>
      <c r="R75" t="str">
        <f t="shared" si="25"/>
        <v>***</v>
      </c>
    </row>
    <row r="76" spans="1:18" ht="12.75">
      <c r="A76" s="18">
        <f t="shared" si="14"/>
        <v>1.1700000000000008</v>
      </c>
      <c r="B76" s="13">
        <f t="shared" si="15"/>
        <v>304.06109776316345</v>
      </c>
      <c r="C76" s="19">
        <f t="shared" si="26"/>
        <v>0.4365819368004202</v>
      </c>
      <c r="D76" s="19">
        <f t="shared" si="27"/>
        <v>-1.4791561537530908</v>
      </c>
      <c r="E76" s="20">
        <f t="shared" si="16"/>
        <v>0.9821867691576912</v>
      </c>
      <c r="F76" s="20">
        <f t="shared" si="4"/>
        <v>-0.8448865963163206</v>
      </c>
      <c r="G76" s="20"/>
      <c r="H76" s="20">
        <f t="shared" si="17"/>
        <v>123.66400768682684</v>
      </c>
      <c r="I76" s="20">
        <f t="shared" si="18"/>
        <v>-63.366494723724045</v>
      </c>
      <c r="J76" s="20">
        <f t="shared" si="19"/>
        <v>124.10933845788456</v>
      </c>
      <c r="K76" s="20">
        <f t="shared" si="20"/>
        <v>-42.24432981581603</v>
      </c>
      <c r="M76" s="21">
        <f t="shared" si="21"/>
        <v>78.65241470671984</v>
      </c>
      <c r="N76" s="16">
        <f t="shared" si="22"/>
        <v>-11.5210392252917</v>
      </c>
      <c r="O76" s="17">
        <f t="shared" si="23"/>
        <v>0.07843869517870095</v>
      </c>
      <c r="P76" s="17">
        <f t="shared" si="24"/>
        <v>1.1702300102409597</v>
      </c>
      <c r="Q76">
        <f>IF(P76=$Q$34,"&lt;===","")</f>
      </c>
      <c r="R76" t="str">
        <f t="shared" si="25"/>
        <v>***</v>
      </c>
    </row>
    <row r="77" spans="1:18" ht="12.75">
      <c r="A77" s="18">
        <f t="shared" si="14"/>
        <v>1.2000000000000008</v>
      </c>
      <c r="B77" s="13">
        <f t="shared" si="15"/>
        <v>311.8575361673472</v>
      </c>
      <c r="C77" s="19">
        <f t="shared" si="26"/>
        <v>0.44624361024877995</v>
      </c>
      <c r="D77" s="19">
        <f t="shared" si="27"/>
        <v>-1.1161813204666773</v>
      </c>
      <c r="E77" s="20">
        <f t="shared" si="16"/>
        <v>0.8029862026140245</v>
      </c>
      <c r="F77" s="20">
        <f t="shared" si="4"/>
        <v>-0.7162229007336023</v>
      </c>
      <c r="G77" s="20"/>
      <c r="H77" s="20">
        <f t="shared" si="17"/>
        <v>110.22396519605184</v>
      </c>
      <c r="I77" s="20">
        <f t="shared" si="18"/>
        <v>-53.716717555020175</v>
      </c>
      <c r="J77" s="20">
        <f t="shared" si="19"/>
        <v>115.14931013070122</v>
      </c>
      <c r="K77" s="20">
        <f t="shared" si="20"/>
        <v>-35.81114503668012</v>
      </c>
      <c r="M77" s="21">
        <f t="shared" si="21"/>
        <v>75.38201412934278</v>
      </c>
      <c r="N77" s="16">
        <f t="shared" si="22"/>
        <v>-11.543599991826147</v>
      </c>
      <c r="O77" s="17">
        <f t="shared" si="23"/>
        <v>0.07657857719502235</v>
      </c>
      <c r="P77" s="17">
        <f t="shared" si="24"/>
        <v>1.165858350919362</v>
      </c>
      <c r="Q77">
        <f>IF(P77=$Q$34,"&lt;===","")</f>
      </c>
      <c r="R77" t="str">
        <f t="shared" si="25"/>
        <v>***</v>
      </c>
    </row>
    <row r="78" spans="1:18" ht="12.75">
      <c r="A78" s="18">
        <f t="shared" si="14"/>
        <v>1.2300000000000009</v>
      </c>
      <c r="B78" s="13">
        <f t="shared" si="15"/>
        <v>319.6539745715308</v>
      </c>
      <c r="C78" s="19">
        <f t="shared" si="26"/>
        <v>0.4558023647194619</v>
      </c>
      <c r="D78" s="19">
        <f t="shared" si="27"/>
        <v>-0.8494436467384389</v>
      </c>
      <c r="E78" s="20">
        <f t="shared" si="16"/>
        <v>0.6823930341299055</v>
      </c>
      <c r="F78" s="20">
        <f t="shared" si="4"/>
        <v>-0.5852357880001992</v>
      </c>
      <c r="G78" s="20"/>
      <c r="H78" s="20">
        <f t="shared" si="17"/>
        <v>101.1794775597429</v>
      </c>
      <c r="I78" s="20">
        <f t="shared" si="18"/>
        <v>-43.89268410001494</v>
      </c>
      <c r="J78" s="20">
        <f t="shared" si="19"/>
        <v>109.11965170649528</v>
      </c>
      <c r="K78" s="20">
        <f t="shared" si="20"/>
        <v>-29.261789400009956</v>
      </c>
      <c r="M78" s="21">
        <f t="shared" si="21"/>
        <v>72.42444467767075</v>
      </c>
      <c r="N78" s="16">
        <f t="shared" si="22"/>
        <v>-10.746757725039954</v>
      </c>
      <c r="O78" s="17">
        <f t="shared" si="23"/>
        <v>0.07476257058909326</v>
      </c>
      <c r="P78" s="17">
        <f t="shared" si="24"/>
        <v>1.1616073198350703</v>
      </c>
      <c r="Q78">
        <f>IF(P78=$Q$34,"&lt;===","")</f>
      </c>
      <c r="R78" t="str">
        <f t="shared" si="25"/>
        <v>***</v>
      </c>
    </row>
    <row r="79" spans="1:18" ht="12.75">
      <c r="A79" s="18">
        <f t="shared" si="14"/>
        <v>1.260000000000001</v>
      </c>
      <c r="B79" s="13">
        <f t="shared" si="15"/>
        <v>327.45041297571447</v>
      </c>
      <c r="C79" s="19">
        <f t="shared" si="26"/>
        <v>0.4652571273092526</v>
      </c>
      <c r="D79" s="19">
        <f t="shared" si="27"/>
        <v>-0.6382876421928186</v>
      </c>
      <c r="E79" s="20">
        <f t="shared" si="16"/>
        <v>0.6017405975675323</v>
      </c>
      <c r="F79" s="20">
        <f t="shared" si="4"/>
        <v>-0.4595900157501239</v>
      </c>
      <c r="G79" s="20"/>
      <c r="H79" s="20">
        <f t="shared" si="17"/>
        <v>95.13054481756492</v>
      </c>
      <c r="I79" s="20">
        <f t="shared" si="18"/>
        <v>-34.469251181259295</v>
      </c>
      <c r="J79" s="20">
        <f t="shared" si="19"/>
        <v>105.08702987837661</v>
      </c>
      <c r="K79" s="20">
        <f t="shared" si="20"/>
        <v>-22.979500787506197</v>
      </c>
      <c r="M79" s="21">
        <f t="shared" si="21"/>
        <v>69.92970157334271</v>
      </c>
      <c r="N79" s="16">
        <f t="shared" si="22"/>
        <v>-9.308895753852063</v>
      </c>
      <c r="O79" s="17">
        <f t="shared" si="23"/>
        <v>0.07298962929089868</v>
      </c>
      <c r="P79" s="17">
        <f t="shared" si="24"/>
        <v>1.1574731666379665</v>
      </c>
      <c r="Q79">
        <f>IF(P79=$Q$34,"&lt;===","")</f>
      </c>
      <c r="R79" t="str">
        <f t="shared" si="25"/>
        <v>***</v>
      </c>
    </row>
    <row r="80" spans="1:18" ht="12.75">
      <c r="A80" s="18">
        <f t="shared" si="14"/>
        <v>1.290000000000001</v>
      </c>
      <c r="B80" s="13">
        <f t="shared" si="15"/>
        <v>335.24685137989815</v>
      </c>
      <c r="C80" s="19">
        <f t="shared" si="26"/>
        <v>0.4746069075671187</v>
      </c>
      <c r="D80" s="19">
        <f t="shared" si="27"/>
        <v>-0.46107294905702884</v>
      </c>
      <c r="E80" s="20">
        <f t="shared" si="16"/>
        <v>0.5492036699318685</v>
      </c>
      <c r="F80" s="20">
        <f t="shared" si="4"/>
        <v>-0.3408915851137534</v>
      </c>
      <c r="G80" s="20"/>
      <c r="H80" s="20">
        <f t="shared" si="17"/>
        <v>91.19027524489013</v>
      </c>
      <c r="I80" s="20">
        <f t="shared" si="18"/>
        <v>-25.566868883531505</v>
      </c>
      <c r="J80" s="20">
        <f t="shared" si="19"/>
        <v>102.46018349659343</v>
      </c>
      <c r="K80" s="20">
        <f t="shared" si="20"/>
        <v>-17.04457925568767</v>
      </c>
      <c r="M80" s="21">
        <f t="shared" si="21"/>
        <v>67.98247189862082</v>
      </c>
      <c r="N80" s="16">
        <f t="shared" si="22"/>
        <v>-7.405633194249437</v>
      </c>
      <c r="O80" s="17">
        <f t="shared" si="23"/>
        <v>0.07125873203723182</v>
      </c>
      <c r="P80" s="17">
        <f t="shared" si="24"/>
        <v>1.1534522788968788</v>
      </c>
      <c r="Q80">
        <f>IF(P80=$Q$34,"&lt;===","")</f>
      </c>
      <c r="R80" t="str">
        <f t="shared" si="25"/>
        <v>***</v>
      </c>
    </row>
    <row r="81" spans="1:18" ht="12.75">
      <c r="A81" s="18">
        <f t="shared" si="14"/>
        <v>1.320000000000001</v>
      </c>
      <c r="B81" s="13">
        <f t="shared" si="15"/>
        <v>343.0432897840819</v>
      </c>
      <c r="C81" s="19">
        <f t="shared" si="26"/>
        <v>0.48385079670054865</v>
      </c>
      <c r="D81" s="19">
        <f t="shared" si="27"/>
        <v>-0.3049047006999764</v>
      </c>
      <c r="E81" s="20">
        <f t="shared" si="16"/>
        <v>0.5175682165461117</v>
      </c>
      <c r="F81" s="20">
        <f t="shared" si="4"/>
        <v>-0.228548698956416</v>
      </c>
      <c r="G81" s="20"/>
      <c r="H81" s="20">
        <f t="shared" si="17"/>
        <v>88.81761624095839</v>
      </c>
      <c r="I81" s="20">
        <f t="shared" si="18"/>
        <v>-17.1411524217312</v>
      </c>
      <c r="J81" s="20">
        <f t="shared" si="19"/>
        <v>100.87841082730559</v>
      </c>
      <c r="K81" s="20">
        <f t="shared" si="20"/>
        <v>-11.4274349478208</v>
      </c>
      <c r="M81" s="21">
        <f t="shared" si="21"/>
        <v>66.62188670136275</v>
      </c>
      <c r="N81" s="16">
        <f t="shared" si="22"/>
        <v>-5.1970401887717035</v>
      </c>
      <c r="O81" s="17">
        <f t="shared" si="23"/>
        <v>0.06956888178341737</v>
      </c>
      <c r="P81" s="17">
        <f t="shared" si="24"/>
        <v>1.1495411759588707</v>
      </c>
      <c r="Q81">
        <f>IF(P81=$Q$34,"&lt;===","")</f>
      </c>
      <c r="R81" t="str">
        <f t="shared" si="25"/>
        <v>***</v>
      </c>
    </row>
    <row r="82" spans="1:18" ht="12.75">
      <c r="A82" s="18">
        <f t="shared" si="14"/>
        <v>1.350000000000001</v>
      </c>
      <c r="B82" s="13">
        <f t="shared" si="15"/>
        <v>350.83972818826555</v>
      </c>
      <c r="C82" s="19">
        <f t="shared" si="26"/>
        <v>0.4929879666753245</v>
      </c>
      <c r="D82" s="19">
        <f t="shared" si="27"/>
        <v>-0.16125316089293135</v>
      </c>
      <c r="E82" s="20">
        <f t="shared" si="16"/>
        <v>0.5026305064162675</v>
      </c>
      <c r="F82" s="20">
        <f t="shared" si="4"/>
        <v>-0.1212961125480435</v>
      </c>
      <c r="G82" s="20"/>
      <c r="H82" s="20">
        <f t="shared" si="17"/>
        <v>87.69728798122006</v>
      </c>
      <c r="I82" s="20">
        <f t="shared" si="18"/>
        <v>-9.097208441103263</v>
      </c>
      <c r="J82" s="20">
        <f t="shared" si="19"/>
        <v>100.13152532081338</v>
      </c>
      <c r="K82" s="20">
        <f t="shared" si="20"/>
        <v>-6.064805627402174</v>
      </c>
      <c r="M82" s="21">
        <f t="shared" si="21"/>
        <v>65.85768027476597</v>
      </c>
      <c r="N82" s="16">
        <f t="shared" si="22"/>
        <v>-2.8250503748782103</v>
      </c>
      <c r="O82" s="17">
        <f t="shared" si="23"/>
        <v>0.06791910512898781</v>
      </c>
      <c r="P82" s="17">
        <f t="shared" si="24"/>
        <v>1.1457365031355715</v>
      </c>
      <c r="Q82">
        <f>IF(P82=$Q$34,"&lt;===","")</f>
      </c>
      <c r="R82" t="str">
        <f t="shared" si="25"/>
        <v>***</v>
      </c>
    </row>
    <row r="83" spans="1:18" ht="12.75">
      <c r="A83" s="18">
        <f t="shared" si="14"/>
        <v>1.380000000000001</v>
      </c>
      <c r="B83" s="13">
        <f t="shared" si="15"/>
        <v>358.63616659244923</v>
      </c>
      <c r="C83" s="19">
        <f t="shared" si="26"/>
        <v>0.5020176692139928</v>
      </c>
      <c r="D83" s="19">
        <f t="shared" si="27"/>
        <v>-0.02380788010369479</v>
      </c>
      <c r="E83" s="20">
        <f t="shared" si="16"/>
        <v>0.5022304769430695</v>
      </c>
      <c r="F83" s="20">
        <f t="shared" si="4"/>
        <v>-0.017805233256443675</v>
      </c>
      <c r="G83" s="20"/>
      <c r="H83" s="20">
        <f t="shared" si="17"/>
        <v>87.66728577073022</v>
      </c>
      <c r="I83" s="20">
        <f t="shared" si="18"/>
        <v>-1.3353924942332758</v>
      </c>
      <c r="J83" s="20">
        <f t="shared" si="19"/>
        <v>100.11152384715348</v>
      </c>
      <c r="K83" s="20">
        <f t="shared" si="20"/>
        <v>-0.8902616628221838</v>
      </c>
      <c r="M83" s="21">
        <f t="shared" si="21"/>
        <v>65.68092102455819</v>
      </c>
      <c r="N83" s="16">
        <f t="shared" si="22"/>
        <v>-0.41634798371581383</v>
      </c>
      <c r="O83" s="17">
        <f t="shared" si="23"/>
        <v>0.06630845175697593</v>
      </c>
      <c r="P83" s="17">
        <f t="shared" si="24"/>
        <v>1.1420350261962893</v>
      </c>
      <c r="Q83">
        <f>IF(P83=$Q$34,"&lt;===","")</f>
      </c>
      <c r="R83" t="str">
        <f t="shared" si="25"/>
        <v>***</v>
      </c>
    </row>
    <row r="84" spans="1:18" ht="12.75">
      <c r="A84" s="18">
        <f t="shared" si="14"/>
        <v>1.410000000000001</v>
      </c>
      <c r="B84" s="13">
        <f t="shared" si="15"/>
        <v>366.4326049966329</v>
      </c>
      <c r="C84" s="19">
        <f t="shared" si="26"/>
        <v>0.5109392346984013</v>
      </c>
      <c r="D84" s="19">
        <f t="shared" si="27"/>
        <v>0.11274423323833566</v>
      </c>
      <c r="E84" s="20">
        <f t="shared" si="16"/>
        <v>0.515722549655941</v>
      </c>
      <c r="F84" s="20">
        <f t="shared" si="4"/>
        <v>0.0830358025311955</v>
      </c>
      <c r="G84" s="20"/>
      <c r="H84" s="20">
        <f t="shared" si="17"/>
        <v>88.67919122419558</v>
      </c>
      <c r="I84" s="20">
        <f t="shared" si="18"/>
        <v>6.227685189839662</v>
      </c>
      <c r="J84" s="20">
        <f t="shared" si="19"/>
        <v>100.78612748279704</v>
      </c>
      <c r="K84" s="20">
        <f t="shared" si="20"/>
        <v>4.151790126559775</v>
      </c>
      <c r="M84" s="21">
        <f t="shared" si="21"/>
        <v>66.06941341856347</v>
      </c>
      <c r="N84" s="16">
        <f t="shared" si="22"/>
        <v>1.9126645278844585</v>
      </c>
      <c r="O84" s="17">
        <f t="shared" si="23"/>
        <v>0.0647359938865073</v>
      </c>
      <c r="P84" s="17">
        <f t="shared" si="24"/>
        <v>1.138433626149089</v>
      </c>
      <c r="Q84">
        <f>IF(P84=$Q$34,"&lt;===","")</f>
      </c>
      <c r="R84" t="str">
        <f t="shared" si="25"/>
        <v>***</v>
      </c>
    </row>
    <row r="85" spans="1:18" ht="12.75">
      <c r="A85" s="18">
        <f t="shared" si="14"/>
        <v>1.440000000000001</v>
      </c>
      <c r="B85" s="13">
        <f t="shared" si="15"/>
        <v>374.2290434008166</v>
      </c>
      <c r="C85" s="19">
        <f t="shared" si="26"/>
        <v>0.5197520709817567</v>
      </c>
      <c r="D85" s="19">
        <f t="shared" si="27"/>
        <v>0.25357832949824066</v>
      </c>
      <c r="E85" s="20">
        <f t="shared" si="16"/>
        <v>0.5437282255783747</v>
      </c>
      <c r="F85" s="20">
        <f t="shared" si="4"/>
        <v>0.18191611190536763</v>
      </c>
      <c r="G85" s="20"/>
      <c r="H85" s="20">
        <f t="shared" si="17"/>
        <v>90.77961691837811</v>
      </c>
      <c r="I85" s="20">
        <f t="shared" si="18"/>
        <v>13.643708392902573</v>
      </c>
      <c r="J85" s="20">
        <f t="shared" si="19"/>
        <v>102.18641127891874</v>
      </c>
      <c r="K85" s="20">
        <f t="shared" si="20"/>
        <v>9.095805595268383</v>
      </c>
      <c r="M85" s="21">
        <f t="shared" si="21"/>
        <v>66.98854420795375</v>
      </c>
      <c r="N85" s="16">
        <f t="shared" si="22"/>
        <v>4.051060694481062</v>
      </c>
      <c r="O85" s="17">
        <f t="shared" si="23"/>
        <v>0.0632008257383724</v>
      </c>
      <c r="P85" s="17">
        <f t="shared" si="24"/>
        <v>1.134929294292315</v>
      </c>
      <c r="Q85">
        <f>IF(P85=$Q$34,"&lt;===","")</f>
      </c>
      <c r="R85" t="str">
        <f t="shared" si="25"/>
        <v>***</v>
      </c>
    </row>
    <row r="86" spans="1:18" ht="12.75">
      <c r="A86" s="18">
        <f t="shared" si="14"/>
        <v>1.470000000000001</v>
      </c>
      <c r="B86" s="13">
        <f t="shared" si="15"/>
        <v>382.0254818050002</v>
      </c>
      <c r="C86" s="19">
        <f t="shared" si="26"/>
        <v>0.5284556621157128</v>
      </c>
      <c r="D86" s="19">
        <f t="shared" si="27"/>
        <v>0.4045436585782873</v>
      </c>
      <c r="E86" s="20">
        <f t="shared" si="16"/>
        <v>0.5880638935825602</v>
      </c>
      <c r="F86" s="20">
        <f t="shared" si="4"/>
        <v>0.27882536766596666</v>
      </c>
      <c r="G86" s="20"/>
      <c r="H86" s="20">
        <f t="shared" si="17"/>
        <v>94.10479201869201</v>
      </c>
      <c r="I86" s="20">
        <f t="shared" si="18"/>
        <v>20.9119025749475</v>
      </c>
      <c r="J86" s="20">
        <f t="shared" si="19"/>
        <v>104.403194679128</v>
      </c>
      <c r="K86" s="20">
        <f t="shared" si="20"/>
        <v>13.941268383298333</v>
      </c>
      <c r="M86" s="21">
        <f t="shared" si="21"/>
        <v>68.38850306554004</v>
      </c>
      <c r="N86" s="16">
        <f t="shared" si="22"/>
        <v>5.890339078630618</v>
      </c>
      <c r="O86" s="17">
        <f t="shared" si="23"/>
        <v>0.06170206301327298</v>
      </c>
      <c r="P86" s="17">
        <f t="shared" si="24"/>
        <v>1.1315191275202512</v>
      </c>
      <c r="Q86">
        <f>IF(P86=$Q$34,"&lt;===","")</f>
      </c>
      <c r="R86" t="str">
        <f t="shared" si="25"/>
        <v>***</v>
      </c>
    </row>
    <row r="87" spans="1:18" ht="12.75">
      <c r="A87" s="18">
        <f t="shared" si="14"/>
        <v>1.500000000000001</v>
      </c>
      <c r="B87" s="13">
        <f t="shared" si="15"/>
        <v>389.821920209184</v>
      </c>
      <c r="C87" s="19">
        <f t="shared" si="26"/>
        <v>0.5370495669980357</v>
      </c>
      <c r="D87" s="19">
        <f t="shared" si="27"/>
        <v>0.5732135740540908</v>
      </c>
      <c r="E87" s="20">
        <f t="shared" si="16"/>
        <v>0.6517453841267863</v>
      </c>
      <c r="F87" s="20">
        <f t="shared" si="4"/>
        <v>0.37257760171233867</v>
      </c>
      <c r="G87" s="20"/>
      <c r="H87" s="20">
        <f t="shared" si="17"/>
        <v>98.88090380950896</v>
      </c>
      <c r="I87" s="20">
        <f t="shared" si="18"/>
        <v>27.943320128425402</v>
      </c>
      <c r="J87" s="20">
        <f t="shared" si="19"/>
        <v>107.58726920633931</v>
      </c>
      <c r="K87" s="20">
        <f t="shared" si="20"/>
        <v>18.628880085616935</v>
      </c>
      <c r="M87" s="21">
        <f t="shared" si="21"/>
        <v>70.19896245860656</v>
      </c>
      <c r="N87" s="16">
        <f t="shared" si="22"/>
        <v>7.3244814341785185</v>
      </c>
      <c r="O87" s="17">
        <f t="shared" si="23"/>
        <v>0.060238842382440386</v>
      </c>
      <c r="P87" s="17">
        <f t="shared" si="24"/>
        <v>1.1282003238677267</v>
      </c>
      <c r="Q87">
        <f>IF(P87=$Q$34,"&lt;===","")</f>
      </c>
      <c r="R87" t="str">
        <f t="shared" si="25"/>
        <v>***</v>
      </c>
    </row>
    <row r="88" spans="1:18" ht="12.75">
      <c r="A88" s="18">
        <f t="shared" si="14"/>
        <v>1.5300000000000011</v>
      </c>
      <c r="B88" s="13">
        <f t="shared" si="15"/>
        <v>397.61835861336766</v>
      </c>
      <c r="C88" s="19">
        <f t="shared" si="26"/>
        <v>0.5455334179464065</v>
      </c>
      <c r="D88" s="19">
        <f t="shared" si="27"/>
        <v>0.7706142437285807</v>
      </c>
      <c r="E88" s="20">
        <f t="shared" si="16"/>
        <v>0.7389073707867815</v>
      </c>
      <c r="F88" s="20">
        <f t="shared" si="4"/>
        <v>0.4599806719835561</v>
      </c>
      <c r="G88" s="20"/>
      <c r="H88" s="20">
        <f t="shared" si="17"/>
        <v>105.41805280900861</v>
      </c>
      <c r="I88" s="20">
        <f t="shared" si="18"/>
        <v>34.4985503987667</v>
      </c>
      <c r="J88" s="20">
        <f t="shared" si="19"/>
        <v>111.94536853933907</v>
      </c>
      <c r="K88" s="20">
        <f t="shared" si="20"/>
        <v>22.999033599177803</v>
      </c>
      <c r="M88" s="21">
        <f t="shared" si="21"/>
        <v>72.32274549336924</v>
      </c>
      <c r="N88" s="16">
        <f t="shared" si="22"/>
        <v>8.254365842710142</v>
      </c>
      <c r="O88" s="17">
        <f t="shared" si="23"/>
        <v>0.05881032099033558</v>
      </c>
      <c r="P88" s="17">
        <f t="shared" si="24"/>
        <v>1.1249701782795085</v>
      </c>
      <c r="Q88">
        <f>IF(P88=$Q$34,"&lt;===","")</f>
      </c>
      <c r="R88" t="str">
        <f t="shared" si="25"/>
        <v>***</v>
      </c>
    </row>
    <row r="89" spans="1:18" ht="12.75">
      <c r="A89" s="18">
        <f t="shared" si="14"/>
        <v>1.5600000000000012</v>
      </c>
      <c r="B89" s="13">
        <f t="shared" si="15"/>
        <v>405.41479701755134</v>
      </c>
      <c r="C89" s="19">
        <f t="shared" si="26"/>
        <v>0.553906919203915</v>
      </c>
      <c r="D89" s="19">
        <f t="shared" si="27"/>
        <v>1.0145849912942229</v>
      </c>
      <c r="E89" s="20">
        <f t="shared" si="16"/>
        <v>0.8542828053596401</v>
      </c>
      <c r="F89" s="20">
        <f t="shared" si="4"/>
        <v>0.5344903163755075</v>
      </c>
      <c r="G89" s="20"/>
      <c r="H89" s="20">
        <f t="shared" si="17"/>
        <v>114.071210401973</v>
      </c>
      <c r="I89" s="20">
        <f t="shared" si="18"/>
        <v>40.08677372816306</v>
      </c>
      <c r="J89" s="20">
        <f t="shared" si="19"/>
        <v>117.714140267982</v>
      </c>
      <c r="K89" s="20">
        <f t="shared" si="20"/>
        <v>26.724515818775373</v>
      </c>
      <c r="M89" s="21">
        <f t="shared" si="21"/>
        <v>74.63081440462174</v>
      </c>
      <c r="N89" s="16">
        <f t="shared" si="22"/>
        <v>8.597400849072832</v>
      </c>
      <c r="O89" s="17">
        <f t="shared" si="23"/>
        <v>0.05741567596914026</v>
      </c>
      <c r="P89" s="17">
        <f t="shared" si="24"/>
        <v>1.1218260785912677</v>
      </c>
      <c r="Q89">
        <f>IF(P89=$Q$34,"&lt;===","")</f>
      </c>
      <c r="R89" t="str">
        <f t="shared" si="25"/>
        <v>***</v>
      </c>
    </row>
    <row r="90" spans="1:18" ht="12.75">
      <c r="A90" s="18">
        <f t="shared" si="14"/>
        <v>1.5900000000000012</v>
      </c>
      <c r="B90" s="13">
        <f t="shared" si="15"/>
        <v>413.21123542173495</v>
      </c>
      <c r="C90" s="19">
        <f t="shared" si="26"/>
        <v>0.5621698453817688</v>
      </c>
      <c r="D90" s="19">
        <f t="shared" si="27"/>
        <v>1.3372742186799536</v>
      </c>
      <c r="E90" s="20">
        <f t="shared" si="16"/>
        <v>1.0014908836860925</v>
      </c>
      <c r="F90" s="20">
        <f t="shared" si="4"/>
        <v>0.5843781684895781</v>
      </c>
      <c r="G90" s="20"/>
      <c r="H90" s="20">
        <f t="shared" si="17"/>
        <v>125.11181627645693</v>
      </c>
      <c r="I90" s="20">
        <f t="shared" si="18"/>
        <v>43.82836263671836</v>
      </c>
      <c r="J90" s="20">
        <f t="shared" si="19"/>
        <v>125.07454418430463</v>
      </c>
      <c r="K90" s="20">
        <f t="shared" si="20"/>
        <v>29.218908424478908</v>
      </c>
      <c r="M90" s="21">
        <f t="shared" si="21"/>
        <v>76.96182938833059</v>
      </c>
      <c r="N90" s="16">
        <f t="shared" si="22"/>
        <v>8.302141410531576</v>
      </c>
      <c r="O90" s="17">
        <f t="shared" si="23"/>
        <v>0.056054103964762264</v>
      </c>
      <c r="P90" s="17">
        <f t="shared" si="24"/>
        <v>1.1187655017097924</v>
      </c>
      <c r="Q90">
        <f>IF(P90=$Q$34,"&lt;===","")</f>
      </c>
      <c r="R90" t="str">
        <f t="shared" si="25"/>
        <v>***</v>
      </c>
    </row>
    <row r="91" spans="1:18" ht="12.75">
      <c r="A91" s="18">
        <f t="shared" si="14"/>
        <v>1.6200000000000012</v>
      </c>
      <c r="B91" s="13">
        <f t="shared" si="15"/>
        <v>421.00767382591863</v>
      </c>
      <c r="C91" s="19">
        <f t="shared" si="26"/>
        <v>0.5703220398447033</v>
      </c>
      <c r="D91" s="19">
        <f t="shared" si="27"/>
        <v>1.804617725016134</v>
      </c>
      <c r="E91" s="20">
        <f t="shared" si="16"/>
        <v>1.1788870904008268</v>
      </c>
      <c r="F91" s="20">
        <f t="shared" si="4"/>
        <v>0.5912914970911802</v>
      </c>
      <c r="G91" s="20"/>
      <c r="H91" s="20">
        <f t="shared" si="17"/>
        <v>138.41653178006203</v>
      </c>
      <c r="I91" s="20">
        <f t="shared" si="18"/>
        <v>44.34686228183852</v>
      </c>
      <c r="J91" s="20">
        <f t="shared" si="19"/>
        <v>133.94435452004134</v>
      </c>
      <c r="K91" s="20">
        <f t="shared" si="20"/>
        <v>29.564574854559012</v>
      </c>
      <c r="M91" s="21">
        <f t="shared" si="21"/>
        <v>79.12986891657444</v>
      </c>
      <c r="N91" s="16">
        <f t="shared" si="22"/>
        <v>7.365549237648285</v>
      </c>
      <c r="O91" s="17">
        <f t="shared" si="23"/>
        <v>0.05472482067408162</v>
      </c>
      <c r="P91" s="17">
        <f t="shared" si="24"/>
        <v>1.1157860099809374</v>
      </c>
      <c r="Q91">
        <f>IF(P91=$Q$34,"&lt;===","")</f>
      </c>
      <c r="R91" t="str">
        <f t="shared" si="25"/>
        <v>***</v>
      </c>
    </row>
    <row r="92" spans="1:18" ht="12.75">
      <c r="A92" s="18">
        <f t="shared" si="14"/>
        <v>1.6500000000000012</v>
      </c>
      <c r="B92" s="13">
        <f t="shared" si="15"/>
        <v>428.8041122301023</v>
      </c>
      <c r="C92" s="19">
        <f t="shared" si="26"/>
        <v>0.5783634130445061</v>
      </c>
      <c r="D92" s="19">
        <f t="shared" si="27"/>
        <v>2.578702848201397</v>
      </c>
      <c r="E92" s="20">
        <f t="shared" si="16"/>
        <v>1.3721536805834305</v>
      </c>
      <c r="F92" s="20">
        <f t="shared" si="4"/>
        <v>0.5322352787071012</v>
      </c>
      <c r="G92" s="20"/>
      <c r="H92" s="20">
        <f t="shared" si="17"/>
        <v>152.91152604375728</v>
      </c>
      <c r="I92" s="20">
        <f t="shared" si="18"/>
        <v>39.917645903032586</v>
      </c>
      <c r="J92" s="20">
        <f t="shared" si="19"/>
        <v>143.60768402917154</v>
      </c>
      <c r="K92" s="20">
        <f t="shared" si="20"/>
        <v>26.61176393535506</v>
      </c>
      <c r="M92" s="21">
        <f t="shared" si="21"/>
        <v>80.94264767003884</v>
      </c>
      <c r="N92" s="16">
        <f t="shared" si="22"/>
        <v>5.8478542865377765</v>
      </c>
      <c r="O92" s="17">
        <f t="shared" si="23"/>
        <v>0.05342706039317002</v>
      </c>
      <c r="P92" s="17">
        <f t="shared" si="24"/>
        <v>1.112885247734552</v>
      </c>
      <c r="Q92">
        <f>IF(P92=$Q$34,"&lt;===","")</f>
      </c>
      <c r="R92" t="str">
        <f t="shared" si="25"/>
        <v>***</v>
      </c>
    </row>
    <row r="93" spans="1:18" ht="12.75">
      <c r="A93" s="18">
        <f t="shared" si="14"/>
        <v>1.6800000000000013</v>
      </c>
      <c r="B93" s="13">
        <f t="shared" si="15"/>
        <v>436.600550634286</v>
      </c>
      <c r="C93" s="19">
        <f t="shared" si="26"/>
        <v>0.5862939408069985</v>
      </c>
      <c r="D93" s="19">
        <f t="shared" si="27"/>
        <v>4.197739588290737</v>
      </c>
      <c r="E93" s="20">
        <f t="shared" si="16"/>
        <v>1.5470169585094657</v>
      </c>
      <c r="F93" s="20">
        <f t="shared" si="4"/>
        <v>0.3903617865669096</v>
      </c>
      <c r="G93" s="20"/>
      <c r="H93" s="20">
        <f t="shared" si="17"/>
        <v>166.02627188820992</v>
      </c>
      <c r="I93" s="20">
        <f t="shared" si="18"/>
        <v>29.27713399251822</v>
      </c>
      <c r="J93" s="20">
        <f t="shared" si="19"/>
        <v>152.3508479254733</v>
      </c>
      <c r="K93" s="20">
        <f t="shared" si="20"/>
        <v>19.518089328345482</v>
      </c>
      <c r="M93" s="21">
        <f t="shared" si="21"/>
        <v>82.22903650546722</v>
      </c>
      <c r="N93" s="16">
        <f t="shared" si="22"/>
        <v>3.878097021359522</v>
      </c>
      <c r="O93" s="17">
        <f t="shared" si="23"/>
        <v>0.05216007557622459</v>
      </c>
      <c r="P93" s="17">
        <f t="shared" si="24"/>
        <v>1.1100609379963278</v>
      </c>
      <c r="Q93">
        <f>IF(P93=$Q$34,"&lt;===","")</f>
      </c>
      <c r="R93" t="str">
        <f t="shared" si="25"/>
        <v>***</v>
      </c>
    </row>
    <row r="94" spans="1:18" ht="12.75">
      <c r="A94" s="18">
        <f t="shared" si="14"/>
        <v>1.7100000000000013</v>
      </c>
      <c r="B94" s="24">
        <f t="shared" si="15"/>
        <v>444.39698903846966</v>
      </c>
      <c r="C94" s="19">
        <f t="shared" si="26"/>
        <v>0.5941136625777172</v>
      </c>
      <c r="D94" s="19">
        <f t="shared" si="27"/>
        <v>10.193273229312886</v>
      </c>
      <c r="E94" s="20">
        <f t="shared" si="16"/>
        <v>1.6542725048701457</v>
      </c>
      <c r="F94" s="20">
        <f t="shared" si="4"/>
        <v>0.17506032669164512</v>
      </c>
      <c r="G94" s="20"/>
      <c r="H94" s="20">
        <f t="shared" si="17"/>
        <v>174.07043786526094</v>
      </c>
      <c r="I94" s="20">
        <f t="shared" si="18"/>
        <v>13.129524501873384</v>
      </c>
      <c r="J94" s="20">
        <f t="shared" si="19"/>
        <v>157.7136252435073</v>
      </c>
      <c r="K94" s="20">
        <f t="shared" si="20"/>
        <v>8.753016334582256</v>
      </c>
      <c r="L94" s="19"/>
      <c r="M94" s="21">
        <f t="shared" si="21"/>
        <v>82.86967507585489</v>
      </c>
      <c r="N94" s="22">
        <f t="shared" si="22"/>
        <v>1.6444661497038218</v>
      </c>
      <c r="O94" s="23">
        <f t="shared" si="23"/>
        <v>0.05092313640496065</v>
      </c>
      <c r="P94" s="23">
        <f t="shared" si="24"/>
        <v>1.1073108793571624</v>
      </c>
      <c r="Q94" s="19">
        <f>IF(P94=$Q$34,"&lt;===","")</f>
      </c>
      <c r="R94" s="19" t="str">
        <f t="shared" si="25"/>
        <v>***</v>
      </c>
    </row>
    <row r="95" spans="1:18" ht="12.75">
      <c r="A95" s="18">
        <f t="shared" si="14"/>
        <v>1.7400000000000013</v>
      </c>
      <c r="B95" s="24">
        <f t="shared" si="15"/>
        <v>452.1934274426534</v>
      </c>
      <c r="C95" s="19">
        <f t="shared" si="26"/>
        <v>0.6018226796314329</v>
      </c>
      <c r="D95" s="19">
        <f t="shared" si="27"/>
        <v>-26.108812938064784</v>
      </c>
      <c r="E95" s="20">
        <f t="shared" si="16"/>
        <v>1.6573438099318116</v>
      </c>
      <c r="F95" s="20">
        <f t="shared" si="4"/>
        <v>-0.0671755537387395</v>
      </c>
      <c r="G95" s="20"/>
      <c r="H95" s="20">
        <f t="shared" si="17"/>
        <v>174.30078574488587</v>
      </c>
      <c r="I95" s="20">
        <f t="shared" si="18"/>
        <v>-5.038166530405462</v>
      </c>
      <c r="J95" s="20">
        <f t="shared" si="19"/>
        <v>157.86719049659058</v>
      </c>
      <c r="K95" s="20">
        <f t="shared" si="20"/>
        <v>-3.3587776869369748</v>
      </c>
      <c r="L95" s="19"/>
      <c r="M95" s="21">
        <f t="shared" si="21"/>
        <v>82.82075462203058</v>
      </c>
      <c r="N95" s="22">
        <f t="shared" si="22"/>
        <v>-0.6314547489385004</v>
      </c>
      <c r="O95" s="23">
        <f t="shared" si="23"/>
        <v>0.0497155303682159</v>
      </c>
      <c r="P95" s="23">
        <f t="shared" si="24"/>
        <v>1.104632942991228</v>
      </c>
      <c r="Q95" s="19">
        <f>IF(P95=$Q$34,"&lt;===","")</f>
      </c>
      <c r="R95" s="19" t="str">
        <f t="shared" si="25"/>
        <v>***</v>
      </c>
    </row>
    <row r="96" spans="1:18" ht="12.75">
      <c r="A96" s="18">
        <f t="shared" si="14"/>
        <v>1.7700000000000014</v>
      </c>
      <c r="B96" s="24">
        <f t="shared" si="15"/>
        <v>459.98986584683706</v>
      </c>
      <c r="C96" s="19">
        <f t="shared" si="26"/>
        <v>0.6094211532505208</v>
      </c>
      <c r="D96" s="19">
        <f t="shared" si="27"/>
        <v>-5.677153470659446</v>
      </c>
      <c r="E96" s="20">
        <f t="shared" si="16"/>
        <v>1.5613735698814355</v>
      </c>
      <c r="F96" s="20">
        <f t="shared" si="4"/>
        <v>-0.2751484567849775</v>
      </c>
      <c r="G96" s="20"/>
      <c r="H96" s="20">
        <f t="shared" si="17"/>
        <v>167.10301774110766</v>
      </c>
      <c r="I96" s="20">
        <f t="shared" si="18"/>
        <v>-20.636134258873312</v>
      </c>
      <c r="J96" s="20">
        <f t="shared" si="19"/>
        <v>153.06867849407178</v>
      </c>
      <c r="K96" s="20">
        <f t="shared" si="20"/>
        <v>-13.757422839248875</v>
      </c>
      <c r="L96" s="19"/>
      <c r="M96" s="21">
        <f t="shared" si="21"/>
        <v>82.1218844429657</v>
      </c>
      <c r="N96" s="22">
        <f t="shared" si="22"/>
        <v>-2.7303076298125277</v>
      </c>
      <c r="O96" s="23">
        <f t="shared" si="23"/>
        <v>0.04853656185152442</v>
      </c>
      <c r="P96" s="23">
        <f t="shared" si="24"/>
        <v>1.1020250698145067</v>
      </c>
      <c r="Q96" s="19">
        <f>IF(P96=$Q$34,"&lt;===","")</f>
      </c>
      <c r="R96" s="19" t="str">
        <f t="shared" si="25"/>
        <v>***</v>
      </c>
    </row>
    <row r="97" spans="1:18" ht="12.75">
      <c r="A97" s="18">
        <f t="shared" si="14"/>
        <v>1.8000000000000014</v>
      </c>
      <c r="B97" s="13">
        <f t="shared" si="15"/>
        <v>467.78630425102074</v>
      </c>
      <c r="C97" s="19">
        <f t="shared" si="26"/>
        <v>0.6169093028770654</v>
      </c>
      <c r="D97" s="19">
        <f t="shared" si="27"/>
        <v>-3.117195133864254</v>
      </c>
      <c r="E97" s="20">
        <f t="shared" si="16"/>
        <v>1.4072614373553531</v>
      </c>
      <c r="F97" s="20">
        <f t="shared" si="4"/>
        <v>-0.4109938483672386</v>
      </c>
      <c r="G97" s="20"/>
      <c r="H97" s="20">
        <f t="shared" si="17"/>
        <v>155.54460780165147</v>
      </c>
      <c r="I97" s="20">
        <f t="shared" si="18"/>
        <v>-30.824538627542896</v>
      </c>
      <c r="J97" s="20">
        <f t="shared" si="19"/>
        <v>145.36307186776764</v>
      </c>
      <c r="K97" s="20">
        <f t="shared" si="20"/>
        <v>-20.549692418361932</v>
      </c>
      <c r="M97" s="21">
        <f t="shared" si="21"/>
        <v>80.88498176477638</v>
      </c>
      <c r="N97" s="16">
        <f t="shared" si="22"/>
        <v>-4.46935313203715</v>
      </c>
      <c r="O97" s="17">
        <f t="shared" si="23"/>
        <v>0.04738555173642424</v>
      </c>
      <c r="P97" s="17">
        <f t="shared" si="24"/>
        <v>1.0994852677760631</v>
      </c>
      <c r="Q97">
        <f>IF(P97=$Q$34,"&lt;===","")</f>
      </c>
      <c r="R97" t="str">
        <f t="shared" si="25"/>
        <v>***</v>
      </c>
    </row>
    <row r="98" spans="1:18" ht="12.75">
      <c r="A98" s="18">
        <f t="shared" si="14"/>
        <v>1.8300000000000014</v>
      </c>
      <c r="B98" s="13">
        <f t="shared" si="15"/>
        <v>475.5827426552044</v>
      </c>
      <c r="C98" s="19">
        <f t="shared" si="26"/>
        <v>0.6242874042434386</v>
      </c>
      <c r="D98" s="19">
        <f t="shared" si="27"/>
        <v>-2.088775307819386</v>
      </c>
      <c r="E98" s="20">
        <f t="shared" si="16"/>
        <v>1.2398292903083095</v>
      </c>
      <c r="F98" s="20">
        <f t="shared" si="4"/>
        <v>-0.4720427300358584</v>
      </c>
      <c r="G98" s="20"/>
      <c r="H98" s="20">
        <f t="shared" si="17"/>
        <v>142.98719677312323</v>
      </c>
      <c r="I98" s="20">
        <f t="shared" si="18"/>
        <v>-35.403204752689376</v>
      </c>
      <c r="J98" s="20">
        <f t="shared" si="19"/>
        <v>136.9914645154155</v>
      </c>
      <c r="K98" s="20">
        <f t="shared" si="20"/>
        <v>-23.60213650179292</v>
      </c>
      <c r="M98" s="21">
        <f t="shared" si="21"/>
        <v>79.2689545858732</v>
      </c>
      <c r="N98" s="16">
        <f t="shared" si="22"/>
        <v>-5.725346996879804</v>
      </c>
      <c r="O98" s="17">
        <f t="shared" si="23"/>
        <v>0.04626183700926513</v>
      </c>
      <c r="P98" s="17">
        <f t="shared" si="24"/>
        <v>1.097011609274808</v>
      </c>
      <c r="Q98">
        <f>IF(P98=$Q$34,"&lt;===","")</f>
      </c>
      <c r="R98" t="str">
        <f t="shared" si="25"/>
        <v>***</v>
      </c>
    </row>
    <row r="99" spans="1:18" ht="12.75">
      <c r="A99" s="18">
        <f t="shared" si="14"/>
        <v>1.8600000000000014</v>
      </c>
      <c r="B99" s="13">
        <f t="shared" si="15"/>
        <v>483.3791810593881</v>
      </c>
      <c r="C99" s="19">
        <f t="shared" si="26"/>
        <v>0.6315557874859379</v>
      </c>
      <c r="D99" s="19">
        <f t="shared" si="27"/>
        <v>-1.5177793558956476</v>
      </c>
      <c r="E99" s="20">
        <f t="shared" si="16"/>
        <v>1.0873444410094804</v>
      </c>
      <c r="F99" s="20">
        <f t="shared" si="4"/>
        <v>-0.47549192811248836</v>
      </c>
      <c r="G99" s="20"/>
      <c r="H99" s="20">
        <f t="shared" si="17"/>
        <v>131.550833075711</v>
      </c>
      <c r="I99" s="20">
        <f t="shared" si="18"/>
        <v>-35.661894608436626</v>
      </c>
      <c r="J99" s="20">
        <f t="shared" si="19"/>
        <v>129.36722205047403</v>
      </c>
      <c r="K99" s="20">
        <f t="shared" si="20"/>
        <v>-23.77459640562442</v>
      </c>
      <c r="M99" s="21">
        <f t="shared" si="21"/>
        <v>77.44971315440401</v>
      </c>
      <c r="N99" s="16">
        <f t="shared" si="22"/>
        <v>-6.4414030884136</v>
      </c>
      <c r="O99" s="17">
        <f t="shared" si="23"/>
        <v>0.04516477037929512</v>
      </c>
      <c r="P99" s="17">
        <f t="shared" si="24"/>
        <v>1.0946022286949681</v>
      </c>
      <c r="Q99">
        <f>IF(P99=$Q$34,"&lt;===","")</f>
      </c>
      <c r="R99" t="str">
        <f t="shared" si="25"/>
        <v>***</v>
      </c>
    </row>
    <row r="100" spans="1:18" ht="12.75">
      <c r="A100" s="18">
        <f t="shared" si="14"/>
        <v>1.8900000000000015</v>
      </c>
      <c r="B100" s="13">
        <f t="shared" si="15"/>
        <v>491.17561946357176</v>
      </c>
      <c r="C100" s="19">
        <f t="shared" si="26"/>
        <v>0.6387148352459121</v>
      </c>
      <c r="D100" s="19">
        <f t="shared" si="27"/>
        <v>-1.1432720267803773</v>
      </c>
      <c r="E100" s="20">
        <f t="shared" si="16"/>
        <v>0.961083526242124</v>
      </c>
      <c r="F100" s="20">
        <f t="shared" si="4"/>
        <v>-0.44146499698511116</v>
      </c>
      <c r="G100" s="20"/>
      <c r="H100" s="20">
        <f t="shared" si="17"/>
        <v>122.0812644681593</v>
      </c>
      <c r="I100" s="20">
        <f t="shared" si="18"/>
        <v>-33.109874773883334</v>
      </c>
      <c r="J100" s="20">
        <f t="shared" si="19"/>
        <v>123.0541763121062</v>
      </c>
      <c r="K100" s="20">
        <f t="shared" si="20"/>
        <v>-22.073249849255557</v>
      </c>
      <c r="M100" s="21">
        <f t="shared" si="21"/>
        <v>75.59451445421882</v>
      </c>
      <c r="N100" s="16">
        <f t="shared" si="22"/>
        <v>-6.620043526145434</v>
      </c>
      <c r="O100" s="17">
        <f t="shared" si="23"/>
        <v>0.04409371990580312</v>
      </c>
      <c r="P100" s="17">
        <f t="shared" si="24"/>
        <v>1.0922553200538825</v>
      </c>
      <c r="Q100">
        <f>IF(P100=$Q$34,"&lt;===","")</f>
      </c>
      <c r="R100" t="str">
        <f t="shared" si="25"/>
        <v>***</v>
      </c>
    </row>
    <row r="101" spans="1:18" ht="12.75">
      <c r="A101" s="18">
        <f t="shared" si="14"/>
        <v>1.9200000000000015</v>
      </c>
      <c r="B101" s="13">
        <f aca="true" t="shared" si="28" ref="B101:B132">A101/($M$21/$M$16*$L$9)*360</f>
        <v>498.97205786775544</v>
      </c>
      <c r="C101" s="19">
        <f t="shared" si="26"/>
        <v>0.6457649807626314</v>
      </c>
      <c r="D101" s="19">
        <f t="shared" si="27"/>
        <v>-0.8701433048814936</v>
      </c>
      <c r="E101" s="20">
        <f aca="true" t="shared" si="29" ref="E101:E132">(C101+C101*D101*D101)/(1+C101*C101*D101*D101)</f>
        <v>0.8624081807153052</v>
      </c>
      <c r="F101" s="20">
        <f aca="true" t="shared" si="30" ref="F101:F136">(D101-C101*C101*D101)/(1+C101*C101*D101*D101)</f>
        <v>-0.38554918459034193</v>
      </c>
      <c r="G101" s="20"/>
      <c r="H101" s="20">
        <f aca="true" t="shared" si="31" ref="H101:H137">$L$13+$L$8*E101</f>
        <v>114.68061355364789</v>
      </c>
      <c r="I101" s="20">
        <f aca="true" t="shared" si="32" ref="I101:I137">$L$14+$L$8*F101</f>
        <v>-28.916188844275645</v>
      </c>
      <c r="J101" s="20">
        <f aca="true" t="shared" si="33" ref="J101:J137">$L$8+$L$13*E101+$L$14*F101</f>
        <v>118.12040903576526</v>
      </c>
      <c r="K101" s="20">
        <f aca="true" t="shared" si="34" ref="K101:K137">$L$13*F101+$L$14*E101</f>
        <v>-19.277459229517095</v>
      </c>
      <c r="M101" s="21">
        <f aca="true" t="shared" si="35" ref="M101:M137">$L$8*(H101*J101+I101*K101)/(J101*J101+K101*K101)</f>
        <v>73.84547416955775</v>
      </c>
      <c r="N101" s="16">
        <f aca="true" t="shared" si="36" ref="N101:N137">$L$8*(I101*J101-H101*K101)/(J101*J101+K101*K101)</f>
        <v>-6.30848683826553</v>
      </c>
      <c r="O101" s="17">
        <f aca="true" t="shared" si="37" ref="O101:O132">SQRT(((M101-$L$18)*(M101-$L$18)+N101*N101)/((M101+$L$18)*(M101+$L$18)+N101*N101))</f>
        <v>0.043048068634103494</v>
      </c>
      <c r="P101" s="17">
        <f aca="true" t="shared" si="38" ref="P101:P132">(O101+1)/(1-O101)</f>
        <v>1.0899691347561402</v>
      </c>
      <c r="Q101">
        <f>IF(P101=$Q$34,"&lt;===","")</f>
      </c>
      <c r="R101" t="str">
        <f aca="true" t="shared" si="39" ref="R101:R137">IF(P101&lt;1.2,"***","")</f>
        <v>***</v>
      </c>
    </row>
    <row r="102" spans="1:18" ht="12.75">
      <c r="A102" s="18">
        <f t="shared" si="14"/>
        <v>1.9500000000000015</v>
      </c>
      <c r="B102" s="13">
        <f t="shared" si="28"/>
        <v>506.7684962719391</v>
      </c>
      <c r="C102" s="19">
        <f aca="true" t="shared" si="40" ref="C102:C137">TANH(A102*$M$10)</f>
        <v>0.6527067059619903</v>
      </c>
      <c r="D102" s="19">
        <f aca="true" t="shared" si="41" ref="D102:D137">TAN(2*PI()*$M$16/$M$21/$L$9*A102)</f>
        <v>-0.6551672416833383</v>
      </c>
      <c r="E102" s="20">
        <f t="shared" si="29"/>
        <v>0.7886562944456539</v>
      </c>
      <c r="F102" s="20">
        <f t="shared" si="30"/>
        <v>-0.3179125320301254</v>
      </c>
      <c r="G102" s="20"/>
      <c r="H102" s="20">
        <f t="shared" si="31"/>
        <v>109.14922208342404</v>
      </c>
      <c r="I102" s="20">
        <f t="shared" si="32"/>
        <v>-23.84343990225941</v>
      </c>
      <c r="J102" s="20">
        <f t="shared" si="33"/>
        <v>114.4328147222827</v>
      </c>
      <c r="K102" s="20">
        <f t="shared" si="34"/>
        <v>-15.89562660150627</v>
      </c>
      <c r="M102" s="21">
        <f t="shared" si="35"/>
        <v>72.31253341123049</v>
      </c>
      <c r="N102" s="16">
        <f t="shared" si="36"/>
        <v>-5.582358211723682</v>
      </c>
      <c r="O102" s="17">
        <f t="shared" si="37"/>
        <v>0.04202721424015289</v>
      </c>
      <c r="P102" s="17">
        <f t="shared" si="38"/>
        <v>1.0877419794484406</v>
      </c>
      <c r="Q102">
        <f>IF(P102=$Q$34,"&lt;===","")</f>
      </c>
      <c r="R102" t="str">
        <f t="shared" si="39"/>
        <v>***</v>
      </c>
    </row>
    <row r="103" spans="1:18" ht="12.75">
      <c r="A103" s="18">
        <f aca="true" t="shared" si="42" ref="A103:A137">A102+$M$23</f>
        <v>1.9800000000000015</v>
      </c>
      <c r="B103" s="13">
        <f t="shared" si="28"/>
        <v>514.5649346761228</v>
      </c>
      <c r="C103" s="19">
        <f t="shared" si="40"/>
        <v>0.65954053954495</v>
      </c>
      <c r="D103" s="19">
        <f t="shared" si="41"/>
        <v>-0.47558512221707644</v>
      </c>
      <c r="E103" s="20">
        <f t="shared" si="29"/>
        <v>0.7362759363298913</v>
      </c>
      <c r="F103" s="20">
        <f t="shared" si="30"/>
        <v>-0.24463916618547482</v>
      </c>
      <c r="G103" s="20"/>
      <c r="H103" s="20">
        <f t="shared" si="31"/>
        <v>105.22069522474185</v>
      </c>
      <c r="I103" s="20">
        <f t="shared" si="32"/>
        <v>-18.34793746391061</v>
      </c>
      <c r="J103" s="20">
        <f t="shared" si="33"/>
        <v>111.81379681649457</v>
      </c>
      <c r="K103" s="20">
        <f t="shared" si="34"/>
        <v>-12.231958309273741</v>
      </c>
      <c r="M103" s="21">
        <f t="shared" si="35"/>
        <v>71.07339462825185</v>
      </c>
      <c r="N103" s="16">
        <f t="shared" si="36"/>
        <v>-4.531896100743153</v>
      </c>
      <c r="O103" s="17">
        <f t="shared" si="37"/>
        <v>0.041030568683595406</v>
      </c>
      <c r="P103" s="17">
        <f t="shared" si="38"/>
        <v>1.0855722139698898</v>
      </c>
      <c r="Q103">
        <f>IF(P103=$Q$34,"&lt;===","")</f>
      </c>
      <c r="R103" t="str">
        <f t="shared" si="39"/>
        <v>***</v>
      </c>
    </row>
    <row r="104" spans="1:18" ht="12.75">
      <c r="A104" s="18">
        <f t="shared" si="42"/>
        <v>2.0100000000000016</v>
      </c>
      <c r="B104" s="13">
        <f t="shared" si="28"/>
        <v>522.3613730803065</v>
      </c>
      <c r="C104" s="19">
        <f t="shared" si="40"/>
        <v>0.6662670550794465</v>
      </c>
      <c r="D104" s="19">
        <f t="shared" si="41"/>
        <v>-0.3179608512093659</v>
      </c>
      <c r="E104" s="20">
        <f t="shared" si="29"/>
        <v>0.7021157454036846</v>
      </c>
      <c r="F104" s="20">
        <f t="shared" si="30"/>
        <v>-0.1692198492553503</v>
      </c>
      <c r="G104" s="20"/>
      <c r="H104" s="20">
        <f t="shared" si="31"/>
        <v>102.65868090527634</v>
      </c>
      <c r="I104" s="20">
        <f t="shared" si="32"/>
        <v>-12.691488694151273</v>
      </c>
      <c r="J104" s="20">
        <f t="shared" si="33"/>
        <v>110.10578727018424</v>
      </c>
      <c r="K104" s="20">
        <f t="shared" si="34"/>
        <v>-8.460992462767516</v>
      </c>
      <c r="M104" s="21">
        <f t="shared" si="35"/>
        <v>70.17722329069008</v>
      </c>
      <c r="N104" s="16">
        <f t="shared" si="36"/>
        <v>-3.252260427166778</v>
      </c>
      <c r="O104" s="17">
        <f t="shared" si="37"/>
        <v>0.040057557869034595</v>
      </c>
      <c r="P104" s="17">
        <f t="shared" si="38"/>
        <v>1.0834582493927682</v>
      </c>
      <c r="Q104">
        <f>IF(P104=$Q$34,"&lt;===","")</f>
      </c>
      <c r="R104" t="str">
        <f t="shared" si="39"/>
        <v>***</v>
      </c>
    </row>
    <row r="105" spans="1:18" ht="12.75">
      <c r="A105" s="18">
        <f t="shared" si="42"/>
        <v>2.0400000000000014</v>
      </c>
      <c r="B105" s="13">
        <f t="shared" si="28"/>
        <v>530.1578114844901</v>
      </c>
      <c r="C105" s="19">
        <f t="shared" si="40"/>
        <v>0.6728868690993066</v>
      </c>
      <c r="D105" s="19">
        <f t="shared" si="41"/>
        <v>-0.1734883866913745</v>
      </c>
      <c r="E105" s="20">
        <f t="shared" si="29"/>
        <v>0.6838206135334618</v>
      </c>
      <c r="F105" s="20">
        <f t="shared" si="30"/>
        <v>-0.09366049669443172</v>
      </c>
      <c r="G105" s="20"/>
      <c r="H105" s="20">
        <f t="shared" si="31"/>
        <v>101.28654601500963</v>
      </c>
      <c r="I105" s="20">
        <f t="shared" si="32"/>
        <v>-7.024537252082379</v>
      </c>
      <c r="J105" s="20">
        <f t="shared" si="33"/>
        <v>109.19103067667308</v>
      </c>
      <c r="K105" s="20">
        <f t="shared" si="34"/>
        <v>-4.683024834721586</v>
      </c>
      <c r="M105" s="21">
        <f t="shared" si="35"/>
        <v>69.64946952623903</v>
      </c>
      <c r="N105" s="16">
        <f t="shared" si="36"/>
        <v>-1.837789213509885</v>
      </c>
      <c r="O105" s="17">
        <f t="shared" si="37"/>
        <v>0.03910762131533891</v>
      </c>
      <c r="P105" s="17">
        <f t="shared" si="38"/>
        <v>1.0813985461490958</v>
      </c>
      <c r="Q105">
        <f>IF(P105=$Q$34,"&lt;===","")</f>
      </c>
      <c r="R105" t="str">
        <f t="shared" si="39"/>
        <v>***</v>
      </c>
    </row>
    <row r="106" spans="1:18" ht="12.75">
      <c r="A106" s="18">
        <f t="shared" si="42"/>
        <v>2.070000000000001</v>
      </c>
      <c r="B106" s="13">
        <f t="shared" si="28"/>
        <v>537.9542498886736</v>
      </c>
      <c r="C106" s="19">
        <f t="shared" si="40"/>
        <v>0.6794006392135292</v>
      </c>
      <c r="D106" s="19">
        <f t="shared" si="41"/>
        <v>-0.035720255757066326</v>
      </c>
      <c r="E106" s="20">
        <f t="shared" si="29"/>
        <v>0.6798671012811557</v>
      </c>
      <c r="F106" s="20">
        <f t="shared" si="30"/>
        <v>-0.019220993067558652</v>
      </c>
      <c r="G106" s="20"/>
      <c r="H106" s="20">
        <f t="shared" si="31"/>
        <v>100.99003259608668</v>
      </c>
      <c r="I106" s="20">
        <f t="shared" si="32"/>
        <v>-1.4415744800668988</v>
      </c>
      <c r="J106" s="20">
        <f t="shared" si="33"/>
        <v>108.99335506405778</v>
      </c>
      <c r="K106" s="20">
        <f t="shared" si="34"/>
        <v>-0.9610496533779326</v>
      </c>
      <c r="M106" s="21">
        <f t="shared" si="35"/>
        <v>69.49613449069906</v>
      </c>
      <c r="N106" s="16">
        <f t="shared" si="36"/>
        <v>-0.37918687811137686</v>
      </c>
      <c r="O106" s="17">
        <f t="shared" si="37"/>
        <v>0.0381802118327892</v>
      </c>
      <c r="P106" s="17">
        <f t="shared" si="38"/>
        <v>1.0793916122385945</v>
      </c>
      <c r="Q106">
        <f>IF(P106=$Q$34,"&lt;===","")</f>
      </c>
      <c r="R106" t="str">
        <f t="shared" si="39"/>
        <v>***</v>
      </c>
    </row>
    <row r="107" spans="1:18" ht="12.75">
      <c r="A107" s="18">
        <f t="shared" si="42"/>
        <v>2.100000000000001</v>
      </c>
      <c r="B107" s="13">
        <f t="shared" si="28"/>
        <v>545.7506882928574</v>
      </c>
      <c r="C107" s="19">
        <f t="shared" si="40"/>
        <v>0.6858090622290948</v>
      </c>
      <c r="D107" s="19">
        <f t="shared" si="41"/>
        <v>0.10070683997935231</v>
      </c>
      <c r="E107" s="20">
        <f t="shared" si="29"/>
        <v>0.6894756029063237</v>
      </c>
      <c r="F107" s="20">
        <f t="shared" si="30"/>
        <v>0.05308775000701371</v>
      </c>
      <c r="G107" s="20"/>
      <c r="H107" s="20">
        <f t="shared" si="31"/>
        <v>101.71067021797427</v>
      </c>
      <c r="I107" s="20">
        <f t="shared" si="32"/>
        <v>3.9815812505260286</v>
      </c>
      <c r="J107" s="20">
        <f t="shared" si="33"/>
        <v>109.47378014531618</v>
      </c>
      <c r="K107" s="20">
        <f t="shared" si="34"/>
        <v>2.6543875003506856</v>
      </c>
      <c r="M107" s="21">
        <f t="shared" si="35"/>
        <v>69.70668638389017</v>
      </c>
      <c r="N107" s="16">
        <f t="shared" si="36"/>
        <v>1.0376003880601243</v>
      </c>
      <c r="O107" s="17">
        <f t="shared" si="37"/>
        <v>0.03727479520788188</v>
      </c>
      <c r="P107" s="17">
        <f t="shared" si="38"/>
        <v>1.077436001513912</v>
      </c>
      <c r="Q107">
        <f>IF(P107=$Q$34,"&lt;===","")</f>
      </c>
      <c r="R107" t="str">
        <f t="shared" si="39"/>
        <v>***</v>
      </c>
    </row>
    <row r="108" spans="1:18" ht="12.75">
      <c r="A108" s="18">
        <f t="shared" si="42"/>
        <v>2.130000000000001</v>
      </c>
      <c r="B108" s="13">
        <f t="shared" si="28"/>
        <v>553.547126697041</v>
      </c>
      <c r="C108" s="19">
        <f t="shared" si="40"/>
        <v>0.6921128722902914</v>
      </c>
      <c r="D108" s="19">
        <f t="shared" si="41"/>
        <v>0.24094885514502368</v>
      </c>
      <c r="E108" s="20">
        <f t="shared" si="29"/>
        <v>0.7124802263467587</v>
      </c>
      <c r="F108" s="20">
        <f t="shared" si="30"/>
        <v>0.12213294217540704</v>
      </c>
      <c r="G108" s="20"/>
      <c r="H108" s="20">
        <f t="shared" si="31"/>
        <v>103.4360169760069</v>
      </c>
      <c r="I108" s="20">
        <f t="shared" si="32"/>
        <v>9.159970663155528</v>
      </c>
      <c r="J108" s="20">
        <f t="shared" si="33"/>
        <v>110.62401131733793</v>
      </c>
      <c r="K108" s="20">
        <f t="shared" si="34"/>
        <v>6.106647108770352</v>
      </c>
      <c r="M108" s="21">
        <f t="shared" si="35"/>
        <v>70.25546922188437</v>
      </c>
      <c r="N108" s="16">
        <f t="shared" si="36"/>
        <v>2.3319751170251437</v>
      </c>
      <c r="O108" s="17">
        <f t="shared" si="37"/>
        <v>0.03639084989560779</v>
      </c>
      <c r="P108" s="17">
        <f t="shared" si="38"/>
        <v>1.0755303120392026</v>
      </c>
      <c r="Q108">
        <f>IF(P108=$Q$34,"&lt;===","")</f>
      </c>
      <c r="R108" t="str">
        <f t="shared" si="39"/>
        <v>***</v>
      </c>
    </row>
    <row r="109" spans="1:18" ht="12.75">
      <c r="A109" s="18">
        <f t="shared" si="42"/>
        <v>2.1600000000000006</v>
      </c>
      <c r="B109" s="13">
        <f t="shared" si="28"/>
        <v>561.3435651012246</v>
      </c>
      <c r="C109" s="19">
        <f t="shared" si="40"/>
        <v>0.6983128390373446</v>
      </c>
      <c r="D109" s="19">
        <f t="shared" si="41"/>
        <v>0.3907599032722371</v>
      </c>
      <c r="E109" s="20">
        <f t="shared" si="29"/>
        <v>0.7491585693734808</v>
      </c>
      <c r="F109" s="20">
        <f t="shared" si="30"/>
        <v>0.18633501360634783</v>
      </c>
      <c r="G109" s="20"/>
      <c r="H109" s="20">
        <f t="shared" si="31"/>
        <v>106.18689270301107</v>
      </c>
      <c r="I109" s="20">
        <f t="shared" si="32"/>
        <v>13.975126020476088</v>
      </c>
      <c r="J109" s="20">
        <f t="shared" si="33"/>
        <v>112.45792846867404</v>
      </c>
      <c r="K109" s="20">
        <f t="shared" si="34"/>
        <v>9.31675068031739</v>
      </c>
      <c r="M109" s="21">
        <f t="shared" si="35"/>
        <v>71.10188348942714</v>
      </c>
      <c r="N109" s="16">
        <f t="shared" si="36"/>
        <v>3.4296908667598016</v>
      </c>
      <c r="O109" s="17">
        <f t="shared" si="37"/>
        <v>0.03552786671902694</v>
      </c>
      <c r="P109" s="17">
        <f t="shared" si="38"/>
        <v>1.0736731845183896</v>
      </c>
      <c r="Q109">
        <f>IF(P109=$Q$34,"&lt;===","")</f>
      </c>
      <c r="R109" t="str">
        <f t="shared" si="39"/>
        <v>***</v>
      </c>
    </row>
    <row r="110" spans="1:18" ht="12.75">
      <c r="A110" s="18">
        <f t="shared" si="42"/>
        <v>2.1900000000000004</v>
      </c>
      <c r="B110" s="13">
        <f t="shared" si="28"/>
        <v>569.1400035054082</v>
      </c>
      <c r="C110" s="19">
        <f t="shared" si="40"/>
        <v>0.7044097657869621</v>
      </c>
      <c r="D110" s="19">
        <f t="shared" si="41"/>
        <v>0.5575077054275431</v>
      </c>
      <c r="E110" s="20">
        <f t="shared" si="29"/>
        <v>0.7999752450445983</v>
      </c>
      <c r="F110" s="20">
        <f t="shared" si="30"/>
        <v>0.24334632927822133</v>
      </c>
      <c r="G110" s="20"/>
      <c r="H110" s="20">
        <f t="shared" si="31"/>
        <v>109.99814337834488</v>
      </c>
      <c r="I110" s="20">
        <f t="shared" si="32"/>
        <v>18.2509746958666</v>
      </c>
      <c r="J110" s="20">
        <f t="shared" si="33"/>
        <v>114.99876225222991</v>
      </c>
      <c r="K110" s="20">
        <f t="shared" si="34"/>
        <v>12.167316463911067</v>
      </c>
      <c r="M110" s="21">
        <f t="shared" si="35"/>
        <v>72.18994119266785</v>
      </c>
      <c r="N110" s="16">
        <f t="shared" si="36"/>
        <v>4.2649610533366</v>
      </c>
      <c r="O110" s="17">
        <f t="shared" si="37"/>
        <v>0.03468534857596961</v>
      </c>
      <c r="P110" s="17">
        <f t="shared" si="38"/>
        <v>1.0718633007896479</v>
      </c>
      <c r="Q110">
        <f>IF(P110=$Q$34,"&lt;===","")</f>
      </c>
      <c r="R110" t="str">
        <f t="shared" si="39"/>
        <v>***</v>
      </c>
    </row>
    <row r="111" spans="1:18" ht="12.75">
      <c r="A111" s="18">
        <f t="shared" si="42"/>
        <v>2.22</v>
      </c>
      <c r="B111" s="13">
        <f t="shared" si="28"/>
        <v>576.9364419095918</v>
      </c>
      <c r="C111" s="19">
        <f t="shared" si="40"/>
        <v>0.7104044877372191</v>
      </c>
      <c r="D111" s="19">
        <f t="shared" si="41"/>
        <v>0.7518162962063142</v>
      </c>
      <c r="E111" s="20">
        <f t="shared" si="29"/>
        <v>0.8651543121317412</v>
      </c>
      <c r="F111" s="20">
        <f t="shared" si="30"/>
        <v>0.28974285384964366</v>
      </c>
      <c r="G111" s="20"/>
      <c r="H111" s="20">
        <f t="shared" si="31"/>
        <v>114.8865734098806</v>
      </c>
      <c r="I111" s="20">
        <f t="shared" si="32"/>
        <v>21.730714038723274</v>
      </c>
      <c r="J111" s="20">
        <f t="shared" si="33"/>
        <v>118.25771560658706</v>
      </c>
      <c r="K111" s="20">
        <f t="shared" si="34"/>
        <v>14.487142692482182</v>
      </c>
      <c r="M111" s="21">
        <f t="shared" si="35"/>
        <v>73.44806378442334</v>
      </c>
      <c r="N111" s="16">
        <f t="shared" si="36"/>
        <v>4.784051251716034</v>
      </c>
      <c r="O111" s="17">
        <f t="shared" si="37"/>
        <v>0.03386281015269102</v>
      </c>
      <c r="P111" s="17">
        <f t="shared" si="38"/>
        <v>1.0700993823828326</v>
      </c>
      <c r="Q111">
        <f>IF(P111=$Q$34,"&lt;===","")</f>
      </c>
      <c r="R111" t="str">
        <f t="shared" si="39"/>
        <v>***</v>
      </c>
    </row>
    <row r="112" spans="1:18" ht="12.75">
      <c r="A112" s="18">
        <f t="shared" si="42"/>
        <v>2.25</v>
      </c>
      <c r="B112" s="13">
        <f t="shared" si="28"/>
        <v>584.7328803137755</v>
      </c>
      <c r="C112" s="19">
        <f t="shared" si="40"/>
        <v>0.7162978701990244</v>
      </c>
      <c r="D112" s="19">
        <f t="shared" si="41"/>
        <v>0.9907189659906318</v>
      </c>
      <c r="E112" s="20">
        <f t="shared" si="29"/>
        <v>0.9439735813331687</v>
      </c>
      <c r="F112" s="20">
        <f t="shared" si="30"/>
        <v>0.320828222266722</v>
      </c>
      <c r="G112" s="20"/>
      <c r="H112" s="20">
        <f t="shared" si="31"/>
        <v>120.79801859998766</v>
      </c>
      <c r="I112" s="20">
        <f t="shared" si="32"/>
        <v>24.062116670004148</v>
      </c>
      <c r="J112" s="20">
        <f t="shared" si="33"/>
        <v>122.19867906665843</v>
      </c>
      <c r="K112" s="20">
        <f t="shared" si="34"/>
        <v>16.0414111133361</v>
      </c>
      <c r="M112" s="21">
        <f t="shared" si="35"/>
        <v>74.79017844014686</v>
      </c>
      <c r="N112" s="16">
        <f t="shared" si="36"/>
        <v>4.9502887860364755</v>
      </c>
      <c r="O112" s="17">
        <f t="shared" si="37"/>
        <v>0.03305977764431731</v>
      </c>
      <c r="P112" s="17">
        <f t="shared" si="38"/>
        <v>1.0683801891367728</v>
      </c>
      <c r="Q112">
        <f>IF(P112=$Q$34,"&lt;===","")</f>
      </c>
      <c r="R112" t="str">
        <f t="shared" si="39"/>
        <v>***</v>
      </c>
    </row>
    <row r="113" spans="1:18" ht="12.75">
      <c r="A113" s="18">
        <f t="shared" si="42"/>
        <v>2.28</v>
      </c>
      <c r="B113" s="13">
        <f t="shared" si="28"/>
        <v>592.5293187179591</v>
      </c>
      <c r="C113" s="19">
        <f t="shared" si="40"/>
        <v>0.7220908068562372</v>
      </c>
      <c r="D113" s="19">
        <f t="shared" si="41"/>
        <v>1.3046070858311818</v>
      </c>
      <c r="E113" s="20">
        <f t="shared" si="29"/>
        <v>1.0337178666723013</v>
      </c>
      <c r="F113" s="20">
        <f t="shared" si="30"/>
        <v>0.3307985621924167</v>
      </c>
      <c r="G113" s="20"/>
      <c r="H113" s="20">
        <f t="shared" si="31"/>
        <v>127.52884000042259</v>
      </c>
      <c r="I113" s="20">
        <f t="shared" si="32"/>
        <v>24.809892164431254</v>
      </c>
      <c r="J113" s="20">
        <f t="shared" si="33"/>
        <v>126.68589333361507</v>
      </c>
      <c r="K113" s="20">
        <f t="shared" si="34"/>
        <v>16.539928109620835</v>
      </c>
      <c r="M113" s="21">
        <f t="shared" si="35"/>
        <v>76.11916826695695</v>
      </c>
      <c r="N113" s="16">
        <f t="shared" si="36"/>
        <v>4.749829089874515</v>
      </c>
      <c r="O113" s="17">
        <f t="shared" si="37"/>
        <v>0.032275788481921</v>
      </c>
      <c r="P113" s="17">
        <f t="shared" si="38"/>
        <v>1.0667045178735162</v>
      </c>
      <c r="Q113">
        <f>IF(P113=$Q$34,"&lt;===","")</f>
      </c>
      <c r="R113" t="str">
        <f t="shared" si="39"/>
        <v>***</v>
      </c>
    </row>
    <row r="114" spans="1:18" ht="12.75">
      <c r="A114" s="18">
        <f t="shared" si="42"/>
        <v>2.3099999999999996</v>
      </c>
      <c r="B114" s="13">
        <f t="shared" si="28"/>
        <v>600.3257571221427</v>
      </c>
      <c r="C114" s="19">
        <f t="shared" si="40"/>
        <v>0.7277842180563207</v>
      </c>
      <c r="D114" s="19">
        <f t="shared" si="41"/>
        <v>1.7550193785191857</v>
      </c>
      <c r="E114" s="20">
        <f t="shared" si="29"/>
        <v>1.1284451906797517</v>
      </c>
      <c r="F114" s="20">
        <f t="shared" si="30"/>
        <v>0.3136840893667849</v>
      </c>
      <c r="G114" s="20"/>
      <c r="H114" s="20">
        <f t="shared" si="31"/>
        <v>134.63338930098138</v>
      </c>
      <c r="I114" s="20">
        <f t="shared" si="32"/>
        <v>23.526306702508865</v>
      </c>
      <c r="J114" s="20">
        <f t="shared" si="33"/>
        <v>131.42225953398759</v>
      </c>
      <c r="K114" s="20">
        <f t="shared" si="34"/>
        <v>15.684204468339244</v>
      </c>
      <c r="M114" s="21">
        <f t="shared" si="35"/>
        <v>77.33338770706422</v>
      </c>
      <c r="N114" s="16">
        <f t="shared" si="36"/>
        <v>4.196856298293789</v>
      </c>
      <c r="O114" s="17">
        <f t="shared" si="37"/>
        <v>0.03151039106606835</v>
      </c>
      <c r="P114" s="17">
        <f t="shared" si="38"/>
        <v>1.0650712011267802</v>
      </c>
      <c r="Q114">
        <f>IF(P114=$Q$34,"&lt;===","")</f>
      </c>
      <c r="R114" t="str">
        <f t="shared" si="39"/>
        <v>***</v>
      </c>
    </row>
    <row r="115" spans="1:18" ht="12.75">
      <c r="A115" s="18">
        <f t="shared" si="42"/>
        <v>2.3399999999999994</v>
      </c>
      <c r="B115" s="24">
        <f t="shared" si="28"/>
        <v>608.1221955263263</v>
      </c>
      <c r="C115" s="19">
        <f t="shared" si="40"/>
        <v>0.7333790491332589</v>
      </c>
      <c r="D115" s="19">
        <f t="shared" si="41"/>
        <v>2.4903653655563267</v>
      </c>
      <c r="E115" s="20">
        <f t="shared" si="29"/>
        <v>1.2182053698582695</v>
      </c>
      <c r="F115" s="20">
        <f t="shared" si="30"/>
        <v>0.2654572691367754</v>
      </c>
      <c r="G115" s="20"/>
      <c r="H115" s="20">
        <f t="shared" si="31"/>
        <v>141.3654027393702</v>
      </c>
      <c r="I115" s="20">
        <f t="shared" si="32"/>
        <v>19.909295185258156</v>
      </c>
      <c r="J115" s="20">
        <f t="shared" si="33"/>
        <v>135.91026849291347</v>
      </c>
      <c r="K115" s="20">
        <f t="shared" si="34"/>
        <v>13.27286345683877</v>
      </c>
      <c r="L115" s="19"/>
      <c r="M115" s="21">
        <f t="shared" si="35"/>
        <v>78.3361624991423</v>
      </c>
      <c r="N115" s="22">
        <f t="shared" si="36"/>
        <v>3.3364068465081105</v>
      </c>
      <c r="O115" s="23">
        <f t="shared" si="37"/>
        <v>0.0307631445066859</v>
      </c>
      <c r="P115" s="23">
        <f t="shared" si="38"/>
        <v>1.0634791059220057</v>
      </c>
      <c r="Q115" s="19">
        <f>IF(P115=$Q$34,"&lt;===","")</f>
      </c>
      <c r="R115" s="19" t="str">
        <f t="shared" si="39"/>
        <v>***</v>
      </c>
    </row>
    <row r="116" spans="1:18" ht="12.75">
      <c r="A116" s="18">
        <f t="shared" si="42"/>
        <v>2.369999999999999</v>
      </c>
      <c r="B116" s="24">
        <f t="shared" si="28"/>
        <v>615.9186339305099</v>
      </c>
      <c r="C116" s="19">
        <f t="shared" si="40"/>
        <v>0.7388762687642879</v>
      </c>
      <c r="D116" s="19">
        <f t="shared" si="41"/>
        <v>3.986653894107148</v>
      </c>
      <c r="E116" s="20">
        <f t="shared" si="29"/>
        <v>1.2899011654825465</v>
      </c>
      <c r="F116" s="20">
        <f t="shared" si="30"/>
        <v>0.18706432457500966</v>
      </c>
      <c r="G116" s="20"/>
      <c r="H116" s="20">
        <f t="shared" si="31"/>
        <v>146.74258741119098</v>
      </c>
      <c r="I116" s="20">
        <f t="shared" si="32"/>
        <v>14.029824343125725</v>
      </c>
      <c r="J116" s="20">
        <f t="shared" si="33"/>
        <v>139.49505827412733</v>
      </c>
      <c r="K116" s="20">
        <f t="shared" si="34"/>
        <v>9.353216228750483</v>
      </c>
      <c r="L116" s="19"/>
      <c r="M116" s="21">
        <f t="shared" si="35"/>
        <v>79.04705589713853</v>
      </c>
      <c r="N116" s="22">
        <f t="shared" si="36"/>
        <v>2.2430373057910686</v>
      </c>
      <c r="O116" s="23">
        <f t="shared" si="37"/>
        <v>0.0300336183690949</v>
      </c>
      <c r="P116" s="23">
        <f t="shared" si="38"/>
        <v>1.0619271326055573</v>
      </c>
      <c r="Q116" s="19">
        <f>IF(P116=$Q$34,"&lt;===","")</f>
      </c>
      <c r="R116" s="19" t="str">
        <f t="shared" si="39"/>
        <v>***</v>
      </c>
    </row>
    <row r="117" spans="1:18" ht="12.75">
      <c r="A117" s="18">
        <f t="shared" si="42"/>
        <v>2.399999999999999</v>
      </c>
      <c r="B117" s="24">
        <f t="shared" si="28"/>
        <v>623.7150723346936</v>
      </c>
      <c r="C117" s="19">
        <f t="shared" si="40"/>
        <v>0.7442768673618373</v>
      </c>
      <c r="D117" s="19">
        <f t="shared" si="41"/>
        <v>9.079784920080588</v>
      </c>
      <c r="E117" s="20">
        <f t="shared" si="29"/>
        <v>1.3307442922858346</v>
      </c>
      <c r="F117" s="20">
        <f t="shared" si="30"/>
        <v>0.08678283075857916</v>
      </c>
      <c r="G117" s="20"/>
      <c r="H117" s="20">
        <f t="shared" si="31"/>
        <v>149.8058219214376</v>
      </c>
      <c r="I117" s="20">
        <f t="shared" si="32"/>
        <v>6.508712306893437</v>
      </c>
      <c r="J117" s="20">
        <f t="shared" si="33"/>
        <v>141.5372146142917</v>
      </c>
      <c r="K117" s="20">
        <f t="shared" si="34"/>
        <v>4.339141537928958</v>
      </c>
      <c r="L117" s="19"/>
      <c r="M117" s="21">
        <f t="shared" si="35"/>
        <v>79.41259946300744</v>
      </c>
      <c r="N117" s="22">
        <f t="shared" si="36"/>
        <v>1.0143686552219349</v>
      </c>
      <c r="O117" s="23">
        <f t="shared" si="37"/>
        <v>0.029321392426070278</v>
      </c>
      <c r="P117" s="23">
        <f t="shared" si="38"/>
        <v>1.0604142137207593</v>
      </c>
      <c r="Q117" s="19">
        <f>IF(P117=$Q$34,"&lt;===","")</f>
      </c>
      <c r="R117" s="19" t="str">
        <f t="shared" si="39"/>
        <v>***</v>
      </c>
    </row>
    <row r="118" spans="1:18" ht="12.75">
      <c r="A118" s="18">
        <f t="shared" si="42"/>
        <v>2.429999999999999</v>
      </c>
      <c r="B118" s="24">
        <f t="shared" si="28"/>
        <v>631.5115107388772</v>
      </c>
      <c r="C118" s="19">
        <f t="shared" si="40"/>
        <v>0.7495818555019199</v>
      </c>
      <c r="D118" s="19">
        <f t="shared" si="41"/>
        <v>-37.897505973650176</v>
      </c>
      <c r="E118" s="20">
        <f t="shared" si="29"/>
        <v>1.3333537072548698</v>
      </c>
      <c r="F118" s="20">
        <f t="shared" si="30"/>
        <v>-0.020550077066674867</v>
      </c>
      <c r="G118" s="20"/>
      <c r="H118" s="20">
        <f t="shared" si="31"/>
        <v>150.00152804411522</v>
      </c>
      <c r="I118" s="20">
        <f t="shared" si="32"/>
        <v>-1.541255780000615</v>
      </c>
      <c r="J118" s="20">
        <f t="shared" si="33"/>
        <v>141.6676853627435</v>
      </c>
      <c r="K118" s="20">
        <f t="shared" si="34"/>
        <v>-1.0275038533337433</v>
      </c>
      <c r="L118" s="19"/>
      <c r="M118" s="21">
        <f t="shared" si="35"/>
        <v>79.41374313063382</v>
      </c>
      <c r="N118" s="22">
        <f t="shared" si="36"/>
        <v>-0.2399718491808175</v>
      </c>
      <c r="O118" s="23">
        <f t="shared" si="37"/>
        <v>0.02862605641577586</v>
      </c>
      <c r="P118" s="23">
        <f t="shared" si="38"/>
        <v>1.0589393129285516</v>
      </c>
      <c r="Q118" s="19">
        <f>IF(P118=$Q$34,"&lt;===","")</f>
      </c>
      <c r="R118" s="19" t="str">
        <f t="shared" si="39"/>
        <v>***</v>
      </c>
    </row>
    <row r="119" spans="1:18" ht="12.75">
      <c r="A119" s="18">
        <f t="shared" si="42"/>
        <v>2.4599999999999986</v>
      </c>
      <c r="B119" s="24">
        <f t="shared" si="28"/>
        <v>639.3079491430608</v>
      </c>
      <c r="C119" s="19">
        <f t="shared" si="40"/>
        <v>0.7547922623900603</v>
      </c>
      <c r="D119" s="19">
        <f t="shared" si="41"/>
        <v>-6.101328081413337</v>
      </c>
      <c r="E119" s="20">
        <f t="shared" si="29"/>
        <v>1.2991982388370276</v>
      </c>
      <c r="F119" s="20">
        <f t="shared" si="30"/>
        <v>-0.11821458616384795</v>
      </c>
      <c r="G119" s="20"/>
      <c r="H119" s="20">
        <f t="shared" si="31"/>
        <v>147.43986791277706</v>
      </c>
      <c r="I119" s="20">
        <f t="shared" si="32"/>
        <v>-8.866093962288597</v>
      </c>
      <c r="J119" s="20">
        <f t="shared" si="33"/>
        <v>139.95991194185137</v>
      </c>
      <c r="K119" s="20">
        <f t="shared" si="34"/>
        <v>-5.910729308192398</v>
      </c>
      <c r="L119" s="19"/>
      <c r="M119" s="21">
        <f t="shared" si="35"/>
        <v>79.0678934068069</v>
      </c>
      <c r="N119" s="22">
        <f t="shared" si="36"/>
        <v>-1.4118909445806045</v>
      </c>
      <c r="O119" s="23">
        <f t="shared" si="37"/>
        <v>0.027947209805445874</v>
      </c>
      <c r="P119" s="23">
        <f t="shared" si="38"/>
        <v>1.057501423970713</v>
      </c>
      <c r="Q119" s="19">
        <f>IF(P119=$Q$34,"&lt;===","")</f>
      </c>
      <c r="R119" s="19" t="str">
        <f t="shared" si="39"/>
        <v>***</v>
      </c>
    </row>
    <row r="120" spans="1:18" ht="12.75">
      <c r="A120" s="18">
        <f t="shared" si="42"/>
        <v>2.4899999999999984</v>
      </c>
      <c r="B120" s="24">
        <f t="shared" si="28"/>
        <v>647.1043875472444</v>
      </c>
      <c r="C120" s="19">
        <f t="shared" si="40"/>
        <v>0.7599091343656983</v>
      </c>
      <c r="D120" s="19">
        <f t="shared" si="41"/>
        <v>-3.2496653242789493</v>
      </c>
      <c r="E120" s="20">
        <f t="shared" si="29"/>
        <v>1.2376116189543076</v>
      </c>
      <c r="F120" s="20">
        <f t="shared" si="30"/>
        <v>-0.19344486191723995</v>
      </c>
      <c r="G120" s="20"/>
      <c r="H120" s="20">
        <f t="shared" si="31"/>
        <v>142.8208714215731</v>
      </c>
      <c r="I120" s="20">
        <f t="shared" si="32"/>
        <v>-14.508364643792996</v>
      </c>
      <c r="J120" s="20">
        <f t="shared" si="33"/>
        <v>136.88058094771537</v>
      </c>
      <c r="K120" s="20">
        <f t="shared" si="34"/>
        <v>-9.672243095861997</v>
      </c>
      <c r="L120" s="19"/>
      <c r="M120" s="21">
        <f t="shared" si="35"/>
        <v>78.4249612295368</v>
      </c>
      <c r="N120" s="22">
        <f t="shared" si="36"/>
        <v>-2.4078072740992655</v>
      </c>
      <c r="O120" s="23">
        <f t="shared" si="37"/>
        <v>0.027284461560662852</v>
      </c>
      <c r="P120" s="23">
        <f t="shared" si="38"/>
        <v>1.0560995696736564</v>
      </c>
      <c r="Q120" s="19">
        <f>IF(P120=$Q$34,"&lt;===","")</f>
      </c>
      <c r="R120" s="19" t="str">
        <f t="shared" si="39"/>
        <v>***</v>
      </c>
    </row>
    <row r="121" spans="1:18" ht="12.75">
      <c r="A121" s="18">
        <f t="shared" si="42"/>
        <v>2.5199999999999982</v>
      </c>
      <c r="B121" s="24">
        <f t="shared" si="28"/>
        <v>654.900825951428</v>
      </c>
      <c r="C121" s="19">
        <f t="shared" si="40"/>
        <v>0.7649335334458797</v>
      </c>
      <c r="D121" s="19">
        <f t="shared" si="41"/>
        <v>-2.1542342675069706</v>
      </c>
      <c r="E121" s="20">
        <f t="shared" si="29"/>
        <v>1.1613242015607799</v>
      </c>
      <c r="F121" s="20">
        <f t="shared" si="30"/>
        <v>-0.24055079228937687</v>
      </c>
      <c r="G121" s="20"/>
      <c r="H121" s="20">
        <f t="shared" si="31"/>
        <v>137.0993151170585</v>
      </c>
      <c r="I121" s="20">
        <f t="shared" si="32"/>
        <v>-18.041309421703264</v>
      </c>
      <c r="J121" s="20">
        <f t="shared" si="33"/>
        <v>133.06621007803898</v>
      </c>
      <c r="K121" s="20">
        <f t="shared" si="34"/>
        <v>-12.027539614468843</v>
      </c>
      <c r="L121" s="19"/>
      <c r="M121" s="21">
        <f t="shared" si="35"/>
        <v>77.55864394362125</v>
      </c>
      <c r="N121" s="22">
        <f t="shared" si="36"/>
        <v>-3.158266429207599</v>
      </c>
      <c r="O121" s="23">
        <f t="shared" si="37"/>
        <v>0.026637429920114267</v>
      </c>
      <c r="P121" s="23">
        <f t="shared" si="38"/>
        <v>1.0547328009909567</v>
      </c>
      <c r="Q121" s="19">
        <f>IF(P121=$Q$34,"&lt;===","")</f>
      </c>
      <c r="R121" s="19" t="str">
        <f t="shared" si="39"/>
        <v>***</v>
      </c>
    </row>
    <row r="122" spans="1:18" ht="12.75">
      <c r="A122" s="18">
        <f t="shared" si="42"/>
        <v>2.549999999999998</v>
      </c>
      <c r="B122" s="13">
        <f t="shared" si="28"/>
        <v>662.6972643556117</v>
      </c>
      <c r="C122" s="19">
        <f t="shared" si="40"/>
        <v>0.7698665359089002</v>
      </c>
      <c r="D122" s="19">
        <f t="shared" si="41"/>
        <v>-1.5578236866221857</v>
      </c>
      <c r="E122" s="20">
        <f t="shared" si="29"/>
        <v>1.0819527453072568</v>
      </c>
      <c r="F122" s="20">
        <f t="shared" si="30"/>
        <v>-0.2602200961054938</v>
      </c>
      <c r="G122" s="20"/>
      <c r="H122" s="20">
        <f t="shared" si="31"/>
        <v>131.14645589804428</v>
      </c>
      <c r="I122" s="20">
        <f t="shared" si="32"/>
        <v>-19.516507207912035</v>
      </c>
      <c r="J122" s="20">
        <f t="shared" si="33"/>
        <v>129.09763726536283</v>
      </c>
      <c r="K122" s="20">
        <f t="shared" si="34"/>
        <v>-13.01100480527469</v>
      </c>
      <c r="M122" s="21">
        <f t="shared" si="35"/>
        <v>76.55537875624196</v>
      </c>
      <c r="N122" s="16">
        <f t="shared" si="36"/>
        <v>-3.62265065134382</v>
      </c>
      <c r="O122" s="17">
        <f t="shared" si="37"/>
        <v>0.02600574217568527</v>
      </c>
      <c r="P122" s="17">
        <f t="shared" si="38"/>
        <v>1.0534001960828316</v>
      </c>
      <c r="Q122">
        <f>IF(P122=$Q$34,"&lt;===","")</f>
      </c>
      <c r="R122" t="str">
        <f t="shared" si="39"/>
        <v>***</v>
      </c>
    </row>
    <row r="123" spans="1:18" ht="12.75">
      <c r="A123" s="18">
        <f t="shared" si="42"/>
        <v>2.579999999999998</v>
      </c>
      <c r="B123" s="13">
        <f t="shared" si="28"/>
        <v>670.4937027597953</v>
      </c>
      <c r="C123" s="19">
        <f t="shared" si="40"/>
        <v>0.7747092309184451</v>
      </c>
      <c r="D123" s="19">
        <f t="shared" si="41"/>
        <v>-1.171110178279705</v>
      </c>
      <c r="E123" s="20">
        <f t="shared" si="29"/>
        <v>1.0077249178508345</v>
      </c>
      <c r="F123" s="20">
        <f t="shared" si="30"/>
        <v>-0.2568317275640697</v>
      </c>
      <c r="G123" s="20"/>
      <c r="H123" s="20">
        <f t="shared" si="31"/>
        <v>125.57936883881258</v>
      </c>
      <c r="I123" s="20">
        <f t="shared" si="32"/>
        <v>-19.262379567305228</v>
      </c>
      <c r="J123" s="20">
        <f t="shared" si="33"/>
        <v>125.38624589254172</v>
      </c>
      <c r="K123" s="20">
        <f t="shared" si="34"/>
        <v>-12.841586378203484</v>
      </c>
      <c r="M123" s="21">
        <f t="shared" si="35"/>
        <v>75.5035754225624</v>
      </c>
      <c r="N123" s="16">
        <f t="shared" si="36"/>
        <v>-3.789034263798107</v>
      </c>
      <c r="O123" s="17">
        <f t="shared" si="37"/>
        <v>0.02538903445777005</v>
      </c>
      <c r="P123" s="17">
        <f t="shared" si="38"/>
        <v>1.052100859430911</v>
      </c>
      <c r="Q123">
        <f>IF(P123=$Q$34,"&lt;===","")</f>
      </c>
      <c r="R123" t="str">
        <f t="shared" si="39"/>
        <v>***</v>
      </c>
    </row>
    <row r="124" spans="1:18" ht="12.75">
      <c r="A124" s="18">
        <f t="shared" si="42"/>
        <v>2.6099999999999977</v>
      </c>
      <c r="B124" s="13">
        <f t="shared" si="28"/>
        <v>678.290141163979</v>
      </c>
      <c r="C124" s="19">
        <f t="shared" si="40"/>
        <v>0.7794627191886517</v>
      </c>
      <c r="D124" s="19">
        <f t="shared" si="41"/>
        <v>-0.8912762089143128</v>
      </c>
      <c r="E124" s="20">
        <f t="shared" si="29"/>
        <v>0.9433547259118412</v>
      </c>
      <c r="F124" s="20">
        <f t="shared" si="30"/>
        <v>-0.23591204250330328</v>
      </c>
      <c r="G124" s="20"/>
      <c r="H124" s="20">
        <f t="shared" si="31"/>
        <v>120.75160444338809</v>
      </c>
      <c r="I124" s="20">
        <f t="shared" si="32"/>
        <v>-17.693403187747744</v>
      </c>
      <c r="J124" s="20">
        <f t="shared" si="33"/>
        <v>122.16773629559206</v>
      </c>
      <c r="K124" s="20">
        <f t="shared" si="34"/>
        <v>-11.795602125165164</v>
      </c>
      <c r="M124" s="21">
        <f t="shared" si="35"/>
        <v>74.4850128979523</v>
      </c>
      <c r="N124" s="16">
        <f t="shared" si="36"/>
        <v>-3.6704425918483627</v>
      </c>
      <c r="O124" s="17">
        <f t="shared" si="37"/>
        <v>0.024786951525672035</v>
      </c>
      <c r="P124" s="17">
        <f t="shared" si="38"/>
        <v>1.0508339209867013</v>
      </c>
      <c r="Q124">
        <f>IF(P124=$Q$34,"&lt;===","")</f>
      </c>
      <c r="R124" t="str">
        <f t="shared" si="39"/>
        <v>***</v>
      </c>
    </row>
    <row r="125" spans="1:18" ht="12.75">
      <c r="A125" s="18">
        <f t="shared" si="42"/>
        <v>2.6399999999999975</v>
      </c>
      <c r="B125" s="13">
        <f t="shared" si="28"/>
        <v>686.0865795681625</v>
      </c>
      <c r="C125" s="19">
        <f t="shared" si="40"/>
        <v>0.7841281116903956</v>
      </c>
      <c r="D125" s="19">
        <f t="shared" si="41"/>
        <v>-0.6723121632569469</v>
      </c>
      <c r="E125" s="20">
        <f t="shared" si="29"/>
        <v>0.8909470483568943</v>
      </c>
      <c r="F125" s="20">
        <f t="shared" si="30"/>
        <v>-0.20262370771049845</v>
      </c>
      <c r="G125" s="20"/>
      <c r="H125" s="20">
        <f t="shared" si="31"/>
        <v>116.82102862676707</v>
      </c>
      <c r="I125" s="20">
        <f t="shared" si="32"/>
        <v>-15.196778078287384</v>
      </c>
      <c r="J125" s="20">
        <f t="shared" si="33"/>
        <v>119.5473524178447</v>
      </c>
      <c r="K125" s="20">
        <f t="shared" si="34"/>
        <v>-10.131185385524923</v>
      </c>
      <c r="M125" s="21">
        <f t="shared" si="35"/>
        <v>73.56919383727224</v>
      </c>
      <c r="N125" s="16">
        <f t="shared" si="36"/>
        <v>-3.29923838935355</v>
      </c>
      <c r="O125" s="17">
        <f t="shared" si="37"/>
        <v>0.024199146562975605</v>
      </c>
      <c r="P125" s="17">
        <f t="shared" si="38"/>
        <v>1.0495985353522492</v>
      </c>
      <c r="Q125">
        <f>IF(P125=$Q$34,"&lt;===","")</f>
      </c>
      <c r="R125" t="str">
        <f t="shared" si="39"/>
        <v>***</v>
      </c>
    </row>
    <row r="126" spans="1:18" ht="12.75">
      <c r="A126" s="18">
        <f t="shared" si="42"/>
        <v>2.6699999999999973</v>
      </c>
      <c r="B126" s="13">
        <f t="shared" si="28"/>
        <v>693.8830179723461</v>
      </c>
      <c r="C126" s="19">
        <f t="shared" si="40"/>
        <v>0.7887065283990067</v>
      </c>
      <c r="D126" s="19">
        <f t="shared" si="41"/>
        <v>-0.4902625239811889</v>
      </c>
      <c r="E126" s="20">
        <f t="shared" si="29"/>
        <v>0.8510344868728704</v>
      </c>
      <c r="F126" s="20">
        <f t="shared" si="30"/>
        <v>-0.16119025027722936</v>
      </c>
      <c r="G126" s="20"/>
      <c r="H126" s="20">
        <f t="shared" si="31"/>
        <v>113.82758651546528</v>
      </c>
      <c r="I126" s="20">
        <f t="shared" si="32"/>
        <v>-12.089268770792202</v>
      </c>
      <c r="J126" s="20">
        <f t="shared" si="33"/>
        <v>117.55172434364351</v>
      </c>
      <c r="K126" s="20">
        <f t="shared" si="34"/>
        <v>-8.059512513861469</v>
      </c>
      <c r="M126" s="21">
        <f t="shared" si="35"/>
        <v>72.81050383585249</v>
      </c>
      <c r="N126" s="16">
        <f t="shared" si="36"/>
        <v>-2.721168003190593</v>
      </c>
      <c r="O126" s="17">
        <f t="shared" si="37"/>
        <v>0.023625280977770304</v>
      </c>
      <c r="P126" s="17">
        <f t="shared" si="38"/>
        <v>1.0483938809915714</v>
      </c>
      <c r="Q126">
        <f>IF(P126=$Q$34,"&lt;===","")</f>
      </c>
      <c r="R126" t="str">
        <f t="shared" si="39"/>
        <v>***</v>
      </c>
    </row>
    <row r="127" spans="1:18" ht="12.75">
      <c r="A127" s="18">
        <f t="shared" si="42"/>
        <v>2.699999999999997</v>
      </c>
      <c r="B127" s="13">
        <f t="shared" si="28"/>
        <v>701.6794563765299</v>
      </c>
      <c r="C127" s="19">
        <f t="shared" si="40"/>
        <v>0.7931990970835003</v>
      </c>
      <c r="D127" s="19">
        <f t="shared" si="41"/>
        <v>-0.3311161978379076</v>
      </c>
      <c r="E127" s="20">
        <f t="shared" si="29"/>
        <v>0.8233676369933814</v>
      </c>
      <c r="F127" s="20">
        <f t="shared" si="30"/>
        <v>-0.11486604135054583</v>
      </c>
      <c r="G127" s="20"/>
      <c r="H127" s="20">
        <f t="shared" si="31"/>
        <v>111.7525727745036</v>
      </c>
      <c r="I127" s="20">
        <f t="shared" si="32"/>
        <v>-8.614953101290938</v>
      </c>
      <c r="J127" s="20">
        <f t="shared" si="33"/>
        <v>116.16838184966907</v>
      </c>
      <c r="K127" s="20">
        <f t="shared" si="34"/>
        <v>-5.743302067527291</v>
      </c>
      <c r="M127" s="21">
        <f t="shared" si="35"/>
        <v>72.2474769589786</v>
      </c>
      <c r="N127" s="16">
        <f t="shared" si="36"/>
        <v>-1.9900630027183845</v>
      </c>
      <c r="O127" s="17">
        <f t="shared" si="37"/>
        <v>0.023065024207612528</v>
      </c>
      <c r="P127" s="17">
        <f t="shared" si="38"/>
        <v>1.0472191594714981</v>
      </c>
      <c r="Q127">
        <f>IF(P127=$Q$34,"&lt;===","")</f>
      </c>
      <c r="R127" t="str">
        <f t="shared" si="39"/>
        <v>***</v>
      </c>
    </row>
    <row r="128" spans="1:18" ht="12.75">
      <c r="A128" s="18">
        <f t="shared" si="42"/>
        <v>2.729999999999997</v>
      </c>
      <c r="B128" s="13">
        <f t="shared" si="28"/>
        <v>709.4758947807134</v>
      </c>
      <c r="C128" s="19">
        <f t="shared" si="40"/>
        <v>0.7976069521373346</v>
      </c>
      <c r="D128" s="19">
        <f t="shared" si="41"/>
        <v>-0.18577424614723848</v>
      </c>
      <c r="E128" s="20">
        <f t="shared" si="29"/>
        <v>0.8074067737712581</v>
      </c>
      <c r="F128" s="20">
        <f t="shared" si="30"/>
        <v>-0.06613688449685642</v>
      </c>
      <c r="G128" s="20"/>
      <c r="H128" s="20">
        <f t="shared" si="31"/>
        <v>110.55550803284436</v>
      </c>
      <c r="I128" s="20">
        <f t="shared" si="32"/>
        <v>-4.9602663372642315</v>
      </c>
      <c r="J128" s="20">
        <f t="shared" si="33"/>
        <v>115.37033868856291</v>
      </c>
      <c r="K128" s="20">
        <f t="shared" si="34"/>
        <v>-3.306844224842821</v>
      </c>
      <c r="M128" s="21">
        <f t="shared" si="35"/>
        <v>71.90332538394061</v>
      </c>
      <c r="N128" s="16">
        <f t="shared" si="36"/>
        <v>-1.1636169272618033</v>
      </c>
      <c r="O128" s="17">
        <f t="shared" si="37"/>
        <v>0.02251805352911246</v>
      </c>
      <c r="P128" s="17">
        <f t="shared" si="38"/>
        <v>1.0460735947306483</v>
      </c>
      <c r="Q128">
        <f>IF(P128=$Q$34,"&lt;===","")</f>
      </c>
      <c r="R128" t="str">
        <f t="shared" si="39"/>
        <v>***</v>
      </c>
    </row>
    <row r="129" spans="1:18" ht="12.75">
      <c r="A129" s="18">
        <f t="shared" si="42"/>
        <v>2.7599999999999967</v>
      </c>
      <c r="B129" s="13">
        <f t="shared" si="28"/>
        <v>717.2723331848971</v>
      </c>
      <c r="C129" s="19">
        <f t="shared" si="40"/>
        <v>0.8019312334505891</v>
      </c>
      <c r="D129" s="19">
        <f t="shared" si="41"/>
        <v>-0.047642764848558276</v>
      </c>
      <c r="E129" s="20">
        <f t="shared" si="29"/>
        <v>0.802579945206949</v>
      </c>
      <c r="F129" s="20">
        <f t="shared" si="30"/>
        <v>-0.016979217947348732</v>
      </c>
      <c r="G129" s="20"/>
      <c r="H129" s="20">
        <f t="shared" si="31"/>
        <v>110.19349589052118</v>
      </c>
      <c r="I129" s="20">
        <f t="shared" si="32"/>
        <v>-1.2734413460511549</v>
      </c>
      <c r="J129" s="20">
        <f t="shared" si="33"/>
        <v>115.12899726034745</v>
      </c>
      <c r="K129" s="20">
        <f t="shared" si="34"/>
        <v>-0.8489608973674366</v>
      </c>
      <c r="M129" s="21">
        <f t="shared" si="35"/>
        <v>71.78701509891671</v>
      </c>
      <c r="N129" s="16">
        <f t="shared" si="36"/>
        <v>-0.30021743451799315</v>
      </c>
      <c r="O129" s="17">
        <f t="shared" si="37"/>
        <v>0.021984053872036006</v>
      </c>
      <c r="P129" s="17">
        <f t="shared" si="38"/>
        <v>1.0449564323753053</v>
      </c>
      <c r="Q129">
        <f>IF(P129=$Q$34,"&lt;===","")</f>
      </c>
      <c r="R129" t="str">
        <f t="shared" si="39"/>
        <v>***</v>
      </c>
    </row>
    <row r="130" spans="1:18" ht="12.75">
      <c r="A130" s="18">
        <f t="shared" si="42"/>
        <v>2.7899999999999965</v>
      </c>
      <c r="B130" s="13">
        <f t="shared" si="28"/>
        <v>725.0687715890807</v>
      </c>
      <c r="C130" s="19">
        <f t="shared" si="40"/>
        <v>0.806173085323397</v>
      </c>
      <c r="D130" s="19">
        <f t="shared" si="41"/>
        <v>0.08869826913528854</v>
      </c>
      <c r="E130" s="20">
        <f t="shared" si="29"/>
        <v>0.8083821940309744</v>
      </c>
      <c r="F130" s="20">
        <f t="shared" si="30"/>
        <v>0.03089396481714815</v>
      </c>
      <c r="G130" s="20"/>
      <c r="H130" s="20">
        <f t="shared" si="31"/>
        <v>110.62866455232307</v>
      </c>
      <c r="I130" s="20">
        <f t="shared" si="32"/>
        <v>2.3170473612861113</v>
      </c>
      <c r="J130" s="20">
        <f t="shared" si="33"/>
        <v>115.41910970154872</v>
      </c>
      <c r="K130" s="20">
        <f t="shared" si="34"/>
        <v>1.5446982408574075</v>
      </c>
      <c r="M130" s="21">
        <f t="shared" si="35"/>
        <v>71.89441431236767</v>
      </c>
      <c r="N130" s="16">
        <f t="shared" si="36"/>
        <v>0.5434401369310575</v>
      </c>
      <c r="O130" s="17">
        <f t="shared" si="37"/>
        <v>0.021462717637816934</v>
      </c>
      <c r="P130" s="17">
        <f t="shared" si="38"/>
        <v>1.0438669390010489</v>
      </c>
      <c r="Q130">
        <f>IF(P130=$Q$34,"&lt;===","")</f>
      </c>
      <c r="R130" t="str">
        <f t="shared" si="39"/>
        <v>***</v>
      </c>
    </row>
    <row r="131" spans="1:18" ht="12.75">
      <c r="A131" s="18">
        <f t="shared" si="42"/>
        <v>2.8199999999999963</v>
      </c>
      <c r="B131" s="13">
        <f t="shared" si="28"/>
        <v>732.8652099932643</v>
      </c>
      <c r="C131" s="19">
        <f t="shared" si="40"/>
        <v>0.8103336554203701</v>
      </c>
      <c r="D131" s="19">
        <f t="shared" si="41"/>
        <v>0.2283916121263322</v>
      </c>
      <c r="E131" s="20">
        <f t="shared" si="29"/>
        <v>0.8243665297774586</v>
      </c>
      <c r="F131" s="20">
        <f t="shared" si="30"/>
        <v>0.07582328743511411</v>
      </c>
      <c r="G131" s="20"/>
      <c r="H131" s="20">
        <f t="shared" si="31"/>
        <v>111.82748973330939</v>
      </c>
      <c r="I131" s="20">
        <f t="shared" si="32"/>
        <v>5.686746557633558</v>
      </c>
      <c r="J131" s="20">
        <f t="shared" si="33"/>
        <v>116.21832648887293</v>
      </c>
      <c r="K131" s="20">
        <f t="shared" si="34"/>
        <v>3.7911643717557055</v>
      </c>
      <c r="M131" s="21">
        <f t="shared" si="35"/>
        <v>72.20930472441238</v>
      </c>
      <c r="N131" s="16">
        <f t="shared" si="36"/>
        <v>1.3143249697086135</v>
      </c>
      <c r="O131" s="17">
        <f t="shared" si="37"/>
        <v>0.02095374452236966</v>
      </c>
      <c r="P131" s="17">
        <f t="shared" si="38"/>
        <v>1.042804401539021</v>
      </c>
      <c r="Q131">
        <f>IF(P131=$Q$34,"&lt;===","")</f>
      </c>
      <c r="R131" t="str">
        <f t="shared" si="39"/>
        <v>***</v>
      </c>
    </row>
    <row r="132" spans="1:18" ht="12.75">
      <c r="A132" s="18">
        <f t="shared" si="42"/>
        <v>2.849999999999996</v>
      </c>
      <c r="B132" s="13">
        <f t="shared" si="28"/>
        <v>740.661648397448</v>
      </c>
      <c r="C132" s="19">
        <f t="shared" si="40"/>
        <v>0.8144140937656856</v>
      </c>
      <c r="D132" s="19">
        <f t="shared" si="41"/>
        <v>0.3771037687944845</v>
      </c>
      <c r="E132" s="20">
        <f t="shared" si="29"/>
        <v>0.8500512760477439</v>
      </c>
      <c r="F132" s="20">
        <f t="shared" si="30"/>
        <v>0.11603719046462413</v>
      </c>
      <c r="G132" s="20"/>
      <c r="H132" s="20">
        <f t="shared" si="31"/>
        <v>113.7538457035808</v>
      </c>
      <c r="I132" s="20">
        <f t="shared" si="32"/>
        <v>8.70278928484681</v>
      </c>
      <c r="J132" s="20">
        <f t="shared" si="33"/>
        <v>117.50256380238719</v>
      </c>
      <c r="K132" s="20">
        <f t="shared" si="34"/>
        <v>5.801859523231206</v>
      </c>
      <c r="M132" s="21">
        <f t="shared" si="35"/>
        <v>72.70427674316404</v>
      </c>
      <c r="N132" s="16">
        <f t="shared" si="36"/>
        <v>1.9649715588321197</v>
      </c>
      <c r="O132" s="17">
        <f t="shared" si="37"/>
        <v>0.02045684134310752</v>
      </c>
      <c r="P132" s="17">
        <f t="shared" si="38"/>
        <v>1.0417681266257977</v>
      </c>
      <c r="Q132">
        <f>IF(P132=$Q$34,"&lt;===","")</f>
      </c>
      <c r="R132" t="str">
        <f t="shared" si="39"/>
        <v>***</v>
      </c>
    </row>
    <row r="133" spans="1:18" ht="12.75">
      <c r="A133" s="18">
        <f t="shared" si="42"/>
        <v>2.879999999999996</v>
      </c>
      <c r="B133" s="13">
        <f>A133/($M$21/$M$16*$L$9)*360</f>
        <v>748.4580868016315</v>
      </c>
      <c r="C133" s="19">
        <f t="shared" si="40"/>
        <v>0.8184155517784402</v>
      </c>
      <c r="D133" s="19">
        <f t="shared" si="41"/>
        <v>0.5420088984883572</v>
      </c>
      <c r="E133" s="20">
        <f>(C133+C133*D133*D133)/(1+C133*C133*D133*D133)</f>
        <v>0.8847512831593031</v>
      </c>
      <c r="F133" s="20">
        <f t="shared" si="30"/>
        <v>0.14954339354478452</v>
      </c>
      <c r="G133" s="20"/>
      <c r="H133" s="20">
        <f t="shared" si="31"/>
        <v>116.35634623694773</v>
      </c>
      <c r="I133" s="20">
        <f t="shared" si="32"/>
        <v>11.215754515858839</v>
      </c>
      <c r="J133" s="20">
        <f t="shared" si="33"/>
        <v>119.23756415796515</v>
      </c>
      <c r="K133" s="20">
        <f t="shared" si="34"/>
        <v>7.477169677239226</v>
      </c>
      <c r="M133" s="21">
        <f t="shared" si="35"/>
        <v>73.3417070025292</v>
      </c>
      <c r="N133" s="16">
        <f t="shared" si="36"/>
        <v>2.4555449709224773</v>
      </c>
      <c r="O133" s="17">
        <f>SQRT(((M133-$L$18)*(M133-$L$18)+N133*N133)/((M133+$L$18)*(M133+$L$18)+N133*N133))</f>
        <v>0.019971721870060702</v>
      </c>
      <c r="P133" s="17">
        <f>(O133+1)/(1-O133)</f>
        <v>1.0407574399958543</v>
      </c>
      <c r="Q133">
        <f>IF(P133=$Q$34,"&lt;===","")</f>
      </c>
      <c r="R133" t="str">
        <f t="shared" si="39"/>
        <v>***</v>
      </c>
    </row>
    <row r="134" spans="1:18" ht="12.75">
      <c r="A134" s="18">
        <f t="shared" si="42"/>
        <v>2.9099999999999957</v>
      </c>
      <c r="B134" s="13">
        <f>A134/($M$21/$M$16*$L$9)*360</f>
        <v>756.2545252058151</v>
      </c>
      <c r="C134" s="19">
        <f t="shared" si="40"/>
        <v>0.8223391813478071</v>
      </c>
      <c r="D134" s="19">
        <f t="shared" si="41"/>
        <v>0.7333517846554722</v>
      </c>
      <c r="E134" s="20">
        <f>(C134+C134*D134*D134)/(1+C134*C134*D134*D134)</f>
        <v>0.9273374542919934</v>
      </c>
      <c r="F134" s="20">
        <f t="shared" si="30"/>
        <v>0.1741080370734809</v>
      </c>
      <c r="G134" s="20"/>
      <c r="H134" s="20">
        <f t="shared" si="31"/>
        <v>119.5503090718995</v>
      </c>
      <c r="I134" s="20">
        <f t="shared" si="32"/>
        <v>13.058102780511069</v>
      </c>
      <c r="J134" s="20">
        <f t="shared" si="33"/>
        <v>121.36687271459968</v>
      </c>
      <c r="K134" s="20">
        <f t="shared" si="34"/>
        <v>8.705401853674045</v>
      </c>
      <c r="M134" s="21">
        <f t="shared" si="35"/>
        <v>74.0751267316868</v>
      </c>
      <c r="N134" s="16">
        <f t="shared" si="36"/>
        <v>2.7561389322749292</v>
      </c>
      <c r="O134" s="17">
        <f>SQRT(((M134-$L$18)*(M134-$L$18)+N134*N134)/((M134+$L$18)*(M134+$L$18)+N134*N134))</f>
        <v>0.019498106660999822</v>
      </c>
      <c r="P134" s="17">
        <f>(O134+1)/(1-O134)</f>
        <v>1.0397716858956814</v>
      </c>
      <c r="Q134">
        <f>IF(P134=$Q$34,"&lt;===","")</f>
      </c>
      <c r="R134" t="str">
        <f t="shared" si="39"/>
        <v>***</v>
      </c>
    </row>
    <row r="135" spans="1:18" ht="12.75">
      <c r="A135" s="18">
        <f t="shared" si="42"/>
        <v>2.9399999999999955</v>
      </c>
      <c r="B135" s="13">
        <f>A135/($M$21/$M$16*$L$9)*360</f>
        <v>764.0509636099988</v>
      </c>
      <c r="C135" s="19">
        <f t="shared" si="40"/>
        <v>0.8261861339474795</v>
      </c>
      <c r="D135" s="19">
        <f t="shared" si="41"/>
        <v>0.9674092273169808</v>
      </c>
      <c r="E135" s="20">
        <f>(C135+C135*D135*D135)/(1+C135*C135*D135*D135)</f>
        <v>0.9759466868298281</v>
      </c>
      <c r="F135" s="20">
        <f t="shared" si="30"/>
        <v>0.1873739910910984</v>
      </c>
      <c r="G135" s="20"/>
      <c r="H135" s="20">
        <f t="shared" si="31"/>
        <v>123.1960015122371</v>
      </c>
      <c r="I135" s="20">
        <f t="shared" si="32"/>
        <v>14.05304933183238</v>
      </c>
      <c r="J135" s="20">
        <f t="shared" si="33"/>
        <v>123.7973343414914</v>
      </c>
      <c r="K135" s="20">
        <f t="shared" si="34"/>
        <v>9.36869955455492</v>
      </c>
      <c r="M135" s="21">
        <f t="shared" si="35"/>
        <v>74.85131363000426</v>
      </c>
      <c r="N135" s="16">
        <f t="shared" si="36"/>
        <v>2.849166608476328</v>
      </c>
      <c r="O135" s="17">
        <f>SQRT(((M135-$L$18)*(M135-$L$18)+N135*N135)/((M135+$L$18)*(M135+$L$18)+N135*N135))</f>
        <v>0.0190357229004696</v>
      </c>
      <c r="P135" s="17">
        <f>(O135+1)/(1-O135)</f>
        <v>1.0388102265186527</v>
      </c>
      <c r="Q135">
        <f>IF(P135=$Q$34,"&lt;===","")</f>
      </c>
      <c r="R135" t="str">
        <f t="shared" si="39"/>
        <v>***</v>
      </c>
    </row>
    <row r="136" spans="1:18" ht="12.75">
      <c r="A136" s="18">
        <f t="shared" si="42"/>
        <v>2.9699999999999953</v>
      </c>
      <c r="B136" s="13">
        <f>A136/($M$21/$M$16*$L$9)*360</f>
        <v>771.8474020141824</v>
      </c>
      <c r="C136" s="19">
        <f t="shared" si="40"/>
        <v>0.8299575597888282</v>
      </c>
      <c r="D136" s="19">
        <f t="shared" si="41"/>
        <v>1.2729389360999293</v>
      </c>
      <c r="E136" s="20">
        <f>(C136+C136*D136*D136)/(1+C136*C136*D136*D136)</f>
        <v>1.0277094443007109</v>
      </c>
      <c r="F136" s="20">
        <f t="shared" si="30"/>
        <v>0.18717902254875016</v>
      </c>
      <c r="G136" s="20"/>
      <c r="H136" s="20">
        <f t="shared" si="31"/>
        <v>127.07820832255331</v>
      </c>
      <c r="I136" s="20">
        <f t="shared" si="32"/>
        <v>14.038426691156262</v>
      </c>
      <c r="J136" s="20">
        <f t="shared" si="33"/>
        <v>126.38547221503555</v>
      </c>
      <c r="K136" s="20">
        <f t="shared" si="34"/>
        <v>9.358951127437507</v>
      </c>
      <c r="M136" s="21">
        <f t="shared" si="35"/>
        <v>75.61335423330695</v>
      </c>
      <c r="N136" s="16">
        <f t="shared" si="36"/>
        <v>2.7314873215666213</v>
      </c>
      <c r="O136" s="17">
        <f>SQRT(((M136-$L$18)*(M136-$L$18)+N136*N136)/((M136+$L$18)*(M136+$L$18)+N136*N136))</f>
        <v>0.01858430424263984</v>
      </c>
      <c r="P136" s="17">
        <f>(O136+1)/(1-O136)</f>
        <v>1.0378724414597797</v>
      </c>
      <c r="Q136">
        <f>IF(P136=$Q$34,"&lt;===","")</f>
      </c>
      <c r="R136" t="str">
        <f t="shared" si="39"/>
        <v>***</v>
      </c>
    </row>
    <row r="137" spans="1:18" ht="12.75">
      <c r="A137" s="18">
        <f t="shared" si="42"/>
        <v>2.999999999999995</v>
      </c>
      <c r="B137" s="13">
        <f>A137/($M$21/$M$16*$L$9)*360</f>
        <v>779.643840418366</v>
      </c>
      <c r="C137" s="19">
        <f t="shared" si="40"/>
        <v>0.8336546070121547</v>
      </c>
      <c r="D137" s="19">
        <f t="shared" si="41"/>
        <v>1.7074507230055862</v>
      </c>
      <c r="E137" s="20">
        <f>(C137+C137*D137*D137)/(1+C137*C137*D137*D137)</f>
        <v>1.0786299261440242</v>
      </c>
      <c r="F137" s="20">
        <f>(D137-C137*C137*D137)/(1+C137*C137*D137*D137)</f>
        <v>0.17210282483696543</v>
      </c>
      <c r="G137" s="20"/>
      <c r="H137" s="20">
        <f t="shared" si="31"/>
        <v>130.8972444608018</v>
      </c>
      <c r="I137" s="20">
        <f t="shared" si="32"/>
        <v>12.907711862772407</v>
      </c>
      <c r="J137" s="20">
        <f t="shared" si="33"/>
        <v>128.9314963072012</v>
      </c>
      <c r="K137" s="20">
        <f t="shared" si="34"/>
        <v>8.605141241848271</v>
      </c>
      <c r="M137" s="21">
        <f t="shared" si="35"/>
        <v>76.30471558723366</v>
      </c>
      <c r="N137" s="16">
        <f t="shared" si="36"/>
        <v>2.415744357132131</v>
      </c>
      <c r="O137" s="17">
        <f>SQRT(((M137-$L$18)*(M137-$L$18)+N137*N137)/((M137+$L$18)*(M137+$L$18)+N137*N137))</f>
        <v>0.01814359065788255</v>
      </c>
      <c r="P137" s="17">
        <f>(O137+1)/(1-O137)</f>
        <v>1.0369577271895378</v>
      </c>
      <c r="Q137" t="str">
        <f>IF(P137=$Q$34,"&lt;===","")</f>
        <v>&lt;===</v>
      </c>
      <c r="R137" t="str">
        <f t="shared" si="39"/>
        <v>***</v>
      </c>
    </row>
    <row r="138" spans="3:4" ht="12.75">
      <c r="C138" t="s">
        <v>47</v>
      </c>
      <c r="D138" t="s">
        <v>46</v>
      </c>
    </row>
    <row r="141" spans="3:5" ht="12.75">
      <c r="C141">
        <f>A137*$M$10</f>
        <v>1.1999999999999982</v>
      </c>
      <c r="D141">
        <f>2*PI()*$M$16/$M$21/$L$9*A137</f>
        <v>13.607352008193732</v>
      </c>
      <c r="E141">
        <v>0.999989319823651</v>
      </c>
    </row>
    <row r="142" spans="5:6" ht="12.75">
      <c r="E142">
        <f>E137/E141</f>
        <v>1.0786414462248872</v>
      </c>
      <c r="F142" t="s">
        <v>45</v>
      </c>
    </row>
  </sheetData>
  <mergeCells count="2">
    <mergeCell ref="E35:F35"/>
    <mergeCell ref="M35:N35"/>
  </mergeCells>
  <hyperlinks>
    <hyperlink ref="A2" r:id="rId1" display="Формулы заимствованы c http://www.k1ttt.net/technote/stubpair.html"/>
    <hyperlink ref="A3" r:id="rId2" display="(c)Vilker специально для форума www.radioscaner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created xsi:type="dcterms:W3CDTF">2008-05-15T12:10:22Z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